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_Kulinska-Pluta\Downloads\"/>
    </mc:Choice>
  </mc:AlternateContent>
  <bookViews>
    <workbookView xWindow="0" yWindow="0" windowWidth="19368" windowHeight="9084"/>
  </bookViews>
  <sheets>
    <sheet name="Zał 1,2,4,5,6" sheetId="1" r:id="rId1"/>
  </sheets>
  <calcPr calcId="162913"/>
</workbook>
</file>

<file path=xl/calcChain.xml><?xml version="1.0" encoding="utf-8"?>
<calcChain xmlns="http://schemas.openxmlformats.org/spreadsheetml/2006/main">
  <c r="C145" i="1" l="1"/>
  <c r="C249" i="1"/>
  <c r="C245" i="1"/>
  <c r="C252" i="1" s="1"/>
  <c r="C243" i="1"/>
  <c r="C126" i="1"/>
  <c r="D99" i="1"/>
  <c r="D98" i="1" s="1"/>
  <c r="C96" i="1"/>
  <c r="C95" i="1" s="1"/>
  <c r="D86" i="1"/>
  <c r="D85" i="1" s="1"/>
  <c r="D84" i="1" s="1"/>
  <c r="D82" i="1"/>
  <c r="D81" i="1" s="1"/>
  <c r="D80" i="1" s="1"/>
  <c r="D78" i="1"/>
  <c r="D77" i="1" s="1"/>
  <c r="D76" i="1" s="1"/>
  <c r="C34" i="1"/>
  <c r="C37" i="1"/>
  <c r="C159" i="1" l="1"/>
  <c r="C158" i="1" s="1"/>
  <c r="C156" i="1"/>
  <c r="C149" i="1" s="1"/>
  <c r="C147" i="1"/>
  <c r="D141" i="1"/>
  <c r="C229" i="1"/>
  <c r="C228" i="1" s="1"/>
  <c r="D229" i="1"/>
  <c r="D228" i="1" s="1"/>
  <c r="D184" i="1" s="1"/>
  <c r="D151" i="1"/>
  <c r="D138" i="1"/>
  <c r="D130" i="1" s="1"/>
  <c r="D121" i="1"/>
  <c r="D102" i="1" s="1"/>
  <c r="C232" i="1"/>
  <c r="D167" i="1"/>
  <c r="C117" i="1"/>
  <c r="D180" i="1"/>
  <c r="D173" i="1" s="1"/>
  <c r="C136" i="1"/>
  <c r="C120" i="1"/>
  <c r="C165" i="1"/>
  <c r="C104" i="1"/>
  <c r="C35" i="1"/>
  <c r="C179" i="1"/>
  <c r="C177" i="1" s="1"/>
  <c r="C174" i="1" s="1"/>
  <c r="C173" i="1" s="1"/>
  <c r="D150" i="1"/>
  <c r="D149" i="1" s="1"/>
  <c r="D101" i="1" l="1"/>
  <c r="C163" i="1"/>
  <c r="C162" i="1" s="1"/>
  <c r="C164" i="1"/>
  <c r="C119" i="1"/>
  <c r="C116" i="1"/>
  <c r="C103" i="1"/>
  <c r="C185" i="1"/>
  <c r="C184" i="1" s="1"/>
  <c r="C146" i="1"/>
  <c r="C153" i="1"/>
  <c r="C152" i="1" s="1"/>
  <c r="C144" i="1"/>
  <c r="C131" i="1"/>
  <c r="C130" i="1" s="1"/>
  <c r="C111" i="1"/>
  <c r="C110" i="1" s="1"/>
  <c r="C108" i="1"/>
  <c r="C105" i="1"/>
  <c r="C102" i="1" l="1"/>
  <c r="C143" i="1"/>
  <c r="C161" i="1"/>
  <c r="D170" i="1"/>
  <c r="D166" i="1" s="1"/>
  <c r="D90" i="1"/>
  <c r="D89" i="1" s="1"/>
  <c r="D93" i="1"/>
  <c r="C66" i="1"/>
  <c r="C63" i="1" s="1"/>
  <c r="C101" i="1" l="1"/>
  <c r="C235" i="1" s="1"/>
  <c r="D92" i="1"/>
  <c r="D88" i="1" s="1"/>
  <c r="D235" i="1" s="1"/>
  <c r="C60" i="1"/>
  <c r="C59" i="1" s="1"/>
  <c r="C208" i="1"/>
  <c r="C188" i="1" s="1"/>
  <c r="D205" i="1"/>
  <c r="D203" i="1" s="1"/>
  <c r="F204" i="1"/>
  <c r="C203" i="1"/>
  <c r="C42" i="1"/>
  <c r="I235" i="1" l="1"/>
  <c r="C13" i="1" l="1"/>
  <c r="C12" i="1"/>
  <c r="C9" i="1" l="1"/>
  <c r="C8" i="1" s="1"/>
  <c r="D218" i="1"/>
  <c r="D217" i="1" s="1"/>
  <c r="C40" i="1" l="1"/>
  <c r="C39" i="1" s="1"/>
  <c r="C45" i="1" l="1"/>
  <c r="C20" i="1"/>
  <c r="C219" i="1"/>
  <c r="I45" i="1" l="1"/>
  <c r="C218" i="1"/>
  <c r="C19" i="1"/>
  <c r="C16" i="1"/>
  <c r="D255" i="1"/>
  <c r="D267" i="1" s="1"/>
  <c r="C303" i="1"/>
  <c r="C302" i="1" s="1"/>
  <c r="C299" i="1"/>
  <c r="C298" i="1" s="1"/>
  <c r="C297" i="1"/>
  <c r="C294" i="1" s="1"/>
  <c r="C15" i="1" l="1"/>
  <c r="C194" i="1"/>
  <c r="D28" i="1"/>
  <c r="C29" i="1"/>
  <c r="C27" i="1" s="1"/>
  <c r="H27" i="1" l="1"/>
  <c r="D27" i="1"/>
  <c r="D26" i="1" s="1"/>
  <c r="D23" i="1"/>
  <c r="D22" i="1" s="1"/>
  <c r="C23" i="1"/>
  <c r="C22" i="1" s="1"/>
  <c r="D259" i="1"/>
  <c r="C212" i="1"/>
  <c r="C211" i="1"/>
  <c r="D226" i="1" l="1"/>
  <c r="C26" i="1"/>
  <c r="H26" i="1" s="1"/>
  <c r="H45" i="1" l="1"/>
  <c r="C56" i="1"/>
  <c r="C50" i="1" s="1"/>
  <c r="C51" i="1"/>
  <c r="C223" i="1" l="1"/>
  <c r="F190" i="1"/>
  <c r="C285" i="1"/>
  <c r="C289" i="1" s="1"/>
  <c r="C189" i="1"/>
  <c r="C72" i="1" l="1"/>
  <c r="C217" i="1"/>
  <c r="C261" i="1"/>
  <c r="C265" i="1"/>
  <c r="F52" i="1" s="1"/>
  <c r="C272" i="1"/>
  <c r="D274" i="1"/>
  <c r="D278" i="1" s="1"/>
  <c r="C278" i="1"/>
  <c r="H235" i="1" l="1"/>
  <c r="F235" i="1"/>
  <c r="F45" i="1"/>
  <c r="F289" i="1" s="1"/>
  <c r="G235" i="1" l="1"/>
  <c r="G289" i="1"/>
</calcChain>
</file>

<file path=xl/sharedStrings.xml><?xml version="1.0" encoding="utf-8"?>
<sst xmlns="http://schemas.openxmlformats.org/spreadsheetml/2006/main" count="387" uniqueCount="221">
  <si>
    <t>Gospodarka mieszkaniowa</t>
  </si>
  <si>
    <t xml:space="preserve">Wpływy z tytułu odpłatnego nabycia prawa własności oraz prawa użytkowania wieczystego nieruchomości </t>
  </si>
  <si>
    <t>Drogi publiczne gminne</t>
  </si>
  <si>
    <t xml:space="preserve">Transport i łączność </t>
  </si>
  <si>
    <t>Pomoc społeczna</t>
  </si>
  <si>
    <t xml:space="preserve">Pozostała działalnośc </t>
  </si>
  <si>
    <t>Dokonuje się zmian w przychodach gminy:</t>
  </si>
  <si>
    <t>1 798 183,80</t>
  </si>
  <si>
    <t>pożyczka pomostowa z WFOŚGW na zadaniie"Budowa wodociągu i kanalizacji sanitarnej ul. Czarka w Żarkach oraz Wysokiej Lelowskiej - Gmina Żarki "</t>
  </si>
  <si>
    <t xml:space="preserve">pożyczka na wyprzedzające finansowanie zadania "Budowa wodociągu i
kanalizacji sanitarnej ul. Czarka w Żarkach oraz Wysokiej Lelowskiej - Gmina Żarki
</t>
  </si>
  <si>
    <t>Paragraf</t>
  </si>
  <si>
    <t>kredyt na zadanie "Budowa wodociągu i kanalizacji sanitarnej ul. Czarka w ĩarkach oraz Wysokiej Lelowskiej - Gmina ĩarki " (po zm. 1.883.609,93 zł)</t>
  </si>
  <si>
    <t>poĪyczka z WFOĝiGW na zadaniie"Budowa wodociągu i kanalizacji sanitarnej ul. Czarka w ĩarkach oraz Wysokiej Lelowskiej - Gmina ĩarki "</t>
  </si>
  <si>
    <t>OGÓŁEM</t>
  </si>
  <si>
    <t>Przychody z zaciągniętych pożyczek i kredytów na rynku krajowym:</t>
  </si>
  <si>
    <t>Dział Rozdz.</t>
  </si>
  <si>
    <t>Nazwa jednostki/zadania</t>
  </si>
  <si>
    <t xml:space="preserve">Zwiększenia </t>
  </si>
  <si>
    <t xml:space="preserve">Zmniejszenia </t>
  </si>
  <si>
    <t xml:space="preserve">Jednostki  nie zaliczane do sektora finansów publicznych </t>
  </si>
  <si>
    <t>801       80110</t>
  </si>
  <si>
    <t xml:space="preserve">dotacja podmiotowa na wydatki bieżące  dla niepublicznego Gimnazjum w Żarkach </t>
  </si>
  <si>
    <t>600          60014</t>
  </si>
  <si>
    <t>dotacja celowa na zadanie majątkowe dla Powiatu Myszkowskiego „Przebudowa chodnika w ciągu drogi powiatowej Nr 3809S ul. Częstochowskiej w Żarkach na odcinku od ul. Mickiewicza do końca zabudowań na długości 240 mb ”</t>
  </si>
  <si>
    <t>900      90017</t>
  </si>
  <si>
    <t>dotacja celowa na finansowanie kosztów realizacji inwestycji dla samorządowego zakładu budżetowego  - Zakładu Usług Komunalnych  w Żarkach</t>
  </si>
  <si>
    <t xml:space="preserve">Jednostki nie zaliczane do sektora finansów publicznych </t>
  </si>
  <si>
    <t>Ogółem:</t>
  </si>
  <si>
    <t>750    75075</t>
  </si>
  <si>
    <t xml:space="preserve">dotacja celowa na realizację zadań publicznych  z zakresu upowszechniania i promocji turystyki w gminie Żarki  (wydatki bieżące) </t>
  </si>
  <si>
    <t>Kultura i ochrona dziedzictwa narodowego</t>
  </si>
  <si>
    <t>0770</t>
  </si>
  <si>
    <t xml:space="preserve">Jednostki   zaliczane do sektora finansów publicznych </t>
  </si>
  <si>
    <t>Obiekty sportowe</t>
  </si>
  <si>
    <t>Kultura fizyczna</t>
  </si>
  <si>
    <t>wydatki bieżące jednostki - UMiG:</t>
  </si>
  <si>
    <t>Załącznik Nr 1</t>
  </si>
  <si>
    <t>Załącznik Nr 2</t>
  </si>
  <si>
    <t>6260</t>
  </si>
  <si>
    <t>Załącznik Nr 4</t>
  </si>
  <si>
    <t xml:space="preserve">dochody majątkowe ze sprzedaży nieruchomości gminnych </t>
  </si>
  <si>
    <t xml:space="preserve">Gospodarka komunalna i ochrona środowiska </t>
  </si>
  <si>
    <t>6257</t>
  </si>
  <si>
    <t>Ochrona powietrza atmosferycznego i klimatu</t>
  </si>
  <si>
    <t xml:space="preserve">wydatki majątkowe na zadanie "Montaż instalacji fotowoltaicznych na budynkach użyteczności publicznej w Gminie Żarki" </t>
  </si>
  <si>
    <t xml:space="preserve">wydatki majątkowe na zadanie "Odnawialne źródła energii dla mieszkańców Gminy Żarki" </t>
  </si>
  <si>
    <t>6250</t>
  </si>
  <si>
    <t>Dotacje celowe w ramach programów finansowych z udziałem środków europejskich oraz środków, o których mowa w art. 5 ust. 3 pkt 5 lit. a i bustawy, lub płatności w ramach budżetu środków europejskich,realizowanych przez j.s.t.</t>
  </si>
  <si>
    <t>wydatki bieżące jednostki - UMiG</t>
  </si>
  <si>
    <t>Drogi publiczne powiatowe</t>
  </si>
  <si>
    <t>Domy i ośrodki kultury, swietlice i kluby</t>
  </si>
  <si>
    <t>na zadania statutowe</t>
  </si>
  <si>
    <t xml:space="preserve">na zadania statutowe </t>
  </si>
  <si>
    <t>Dział</t>
  </si>
  <si>
    <t>Źródło dochodu</t>
  </si>
  <si>
    <t>Zwiększenia</t>
  </si>
  <si>
    <t>Zmniejszenia</t>
  </si>
  <si>
    <t>Treść</t>
  </si>
  <si>
    <t>Rozdz.</t>
  </si>
  <si>
    <t>Paragr.</t>
  </si>
  <si>
    <t>dotacja podmiotowa dla samorządowej instytucji kultury - MGOK</t>
  </si>
  <si>
    <t>Oświata i wychowanie</t>
  </si>
  <si>
    <t xml:space="preserve">wydatki majątkowe na zadanie  "Budowa sieci wodociągowej i kanalizacyjnej na terenie Osiedla 600- lecia  oraz w ul. Chryzantem i Leśniowskiej w Gminie Żarki" </t>
  </si>
  <si>
    <t>Gospodarka ściekowa i ochrona wód</t>
  </si>
  <si>
    <t>Dokonuje się zwiększenia przychodów gminy o kwotę 772.669,58:</t>
  </si>
  <si>
    <t xml:space="preserve">pożyczka z WFOŚGW na zadaniie"Budowa sieci wodociągowej i kanalizacyjnej na terenie Osiedla 600- lecia  oraz w ul. Chryzantem i Leśniowskiej w Gminie Żarki" </t>
  </si>
  <si>
    <t>Dotacje otrzymane z państwowych funduszy celowych na finansowanie lub dofinansowanie kosztów realizacji inwestycji i zakupów inwestycyjnych jednostek sektora finansów publicznych</t>
  </si>
  <si>
    <t>6630</t>
  </si>
  <si>
    <t>Dotacje celowe otrzymane z samorządu województwa na inwestycje i zakupy inwestycyjne realizowane na podstawie porozumień między j.s.t.</t>
  </si>
  <si>
    <t xml:space="preserve">dotacja z budżetu Województwa Śląskiego w ramach konkursu "Inicjatywa Sołecka", w tym na zadania: Budowa placu zabaw w sołectwie Kotowice – Gmina Żarki 20.000 zł, Budowa placu zabaw wraz z zagospodarowaniem terenu rekreacyjnego w sołectwie Wysoka Lelowska 20.000 zł, Budowa placu zabaw wraz z zagospodarowaniem terenu rekreacyjnego w sołectwie Czatachowa
</t>
  </si>
  <si>
    <t>wydatki majątkowe na zadanie "Budowa placu zabaw wraz z zagospodarowaniem terenu rekreacyjnego w sołectwie Czatachowa"</t>
  </si>
  <si>
    <t>wydatki majątkowe na zadanie "Budowa placu zabaw wraz z zagospodarowaniem terenu rekreacyjnego w sołectwie Wysoka Lelowska "</t>
  </si>
  <si>
    <t xml:space="preserve">na wynagrodzenia </t>
  </si>
  <si>
    <t xml:space="preserve">wydatki majątkowe na zadanie "Budowa placu zabaw w sołectwie Kotowice – Gmina Żarki" (f.sołecki) </t>
  </si>
  <si>
    <t xml:space="preserve">na zadania statutowe (zadania z f. sołeckiego) </t>
  </si>
  <si>
    <t>wydatki majątkowe na dotację dla powiatu myszkowskiego  z przeznaczeniem na budowę chodnika w Przybynowie</t>
  </si>
  <si>
    <t xml:space="preserve">dotacja celowa na zadanie majątkowe dla Powiatu Myszkowskiego „Budowa chodnika w ciągu drogi powiatowej nr 3809S w m. Przybynów w ramach przebudowy drogi” </t>
  </si>
  <si>
    <t>921       92109</t>
  </si>
  <si>
    <t>Oczyszczanie miast i wsi</t>
  </si>
  <si>
    <t xml:space="preserve">Utrzymanie zieleni w miastach i gminach </t>
  </si>
  <si>
    <t>Handel</t>
  </si>
  <si>
    <t xml:space="preserve">wydatki bieżące na zadania statutowe </t>
  </si>
  <si>
    <t xml:space="preserve">wydatki bieżące na dotację </t>
  </si>
  <si>
    <t>Zadania w zakresie kultury fizycznej i sportu</t>
  </si>
  <si>
    <t>Gospodarka komunalna i ochrona środowiska</t>
  </si>
  <si>
    <t>Pozostałe działania związane z gospodarką odpadami</t>
  </si>
  <si>
    <t xml:space="preserve">dotacja celowa na zadania z zakresu kultury fizycznej i sportu </t>
  </si>
  <si>
    <t>6259</t>
  </si>
  <si>
    <t>2057</t>
  </si>
  <si>
    <t>2059</t>
  </si>
  <si>
    <t>dotacja ze środków UE na zadanie "Żarecki Klub Seniora edycja.II"</t>
  </si>
  <si>
    <t>Gospodarka odpadami</t>
  </si>
  <si>
    <t>z UE</t>
  </si>
  <si>
    <t>z krajowych</t>
  </si>
  <si>
    <t>wydatki majątkowe na zadanie: Rewitalizacja obszaru rekreacji przy ul. Wierzbowej w Żarkach Gmina Żarki. (środki własne))</t>
  </si>
  <si>
    <t xml:space="preserve">wydatki majątkowe na zadanie: Rewitalizacja obszaru rekreacji przy ul. Wierzbowej w Żarkach Gmina Żarki (dofinansowanie) </t>
  </si>
  <si>
    <t xml:space="preserve">Dokonuje się zmian w planie przychodów i rozchodów  Zakładu Usług Komunalnych: </t>
  </si>
  <si>
    <t>Źródło finansowania</t>
  </si>
  <si>
    <t>Zmniejsze-nia</t>
  </si>
  <si>
    <t>Rozdział</t>
  </si>
  <si>
    <t>Przychody:</t>
  </si>
  <si>
    <t>Wytwarzanie i zaopatrywanie w energię elektryczną, gaz i wodę</t>
  </si>
  <si>
    <t>Koszty:</t>
  </si>
  <si>
    <t>Dostarczanie wody</t>
  </si>
  <si>
    <t xml:space="preserve">koszty majątkowe                              </t>
  </si>
  <si>
    <t xml:space="preserve">koszty bieżące                            </t>
  </si>
  <si>
    <t>Załącznik Nr 3</t>
  </si>
  <si>
    <t xml:space="preserve">Dokonuje się zmniejszenia środków na dotacje o kwotę 123.000 zł: </t>
  </si>
  <si>
    <t>dotacja ze środków UE na zadanie "Rewitalizacja obszaru rekreacji przy ul. Wierzbowej w Żarkach Gmina Żarki"(po zm.2.718.678,31)</t>
  </si>
  <si>
    <t>926         92605</t>
  </si>
  <si>
    <t>Dotacje celowe w ramach programów finansowych z udziałem środków europejskich oraz środków, o których mowa w art. 5 ust. 3 pkt 5 lit. a i b ustawy, lub płatności w ramach budżetu środków europejskich</t>
  </si>
  <si>
    <t>Różne rozliczenia</t>
  </si>
  <si>
    <t>dochody majątkowe - środki z Rządowego Funduszu Inwestycji Lokalnych na zadania inwestycyjne jst</t>
  </si>
  <si>
    <t>6290</t>
  </si>
  <si>
    <t xml:space="preserve">dochody majątkowe- środki na zwrot części wydatków wykonanych w ramach funduszu sołeckiego w 2019 r. </t>
  </si>
  <si>
    <t>6330</t>
  </si>
  <si>
    <t xml:space="preserve">dochody bieżące- środki na zwrot części wydatków wykonanych w ramach funduszu sołeckiego w 2019 r. </t>
  </si>
  <si>
    <t>2030</t>
  </si>
  <si>
    <t>Dotacja celowa przekazana z budżetu państwa na realizację inwestycji i zakupów inwestycyjnych własnych gmin (związków gmin, związków powiatowo-gminnych)</t>
  </si>
  <si>
    <t xml:space="preserve">Dotacja celowa przekazana z budżetu państwa na realizację własnych zadań bieżących gmin </t>
  </si>
  <si>
    <t>Środki na dofinansowanie własnych inwestycji gmin, powiatów,samorządów województw, pozyskane z innych źródeł</t>
  </si>
  <si>
    <t xml:space="preserve">wydatki majątkowe na zadanie: Rewitalizacja obszaru rekreacji przy ul. Wierzbowej w Żarkach Gmina Żarki ( ze środków RFIL zwiększenie o 289.631 zł, ze środków własnych zmnuiejszenie o 141.549,68 zł) </t>
  </si>
  <si>
    <t>Administracja publiczna</t>
  </si>
  <si>
    <t xml:space="preserve">dochody bieżące - środki z UE na realizację projektu "Dbajmy o zdrowie! - ergonomiczne stanowiska pracy w UMiG w Żarkach" </t>
  </si>
  <si>
    <t>Dotacja celowa w ramach programów finansowanych z udziałem środków europejskich oraz środków, o których mowa w art. 5 ust. 3 pkt 5 lit. a i b ustawy, lub płatności w ramach budżetu środków europejskich, realizowanych przez jst</t>
  </si>
  <si>
    <t>750</t>
  </si>
  <si>
    <t>75023</t>
  </si>
  <si>
    <t>Urzędy gmin</t>
  </si>
  <si>
    <t xml:space="preserve">wydatki majątkowe na przebudowę dróg gminnych: ze środków RFIL: ul Serwin 160.000 zł., ul.  Brzozowa w Ostrowie 200.000 zł ; ze środków własnych zmniejszenie wydatków majątkowych o  458.450,32zł  </t>
  </si>
  <si>
    <t>756</t>
  </si>
  <si>
    <t xml:space="preserve">Dochody osób prawnych, fizycznych i od innych jednostek nieposiadających osobowości prawnej </t>
  </si>
  <si>
    <t>dochody bieżące - wpływy z zezwoleń na sprzedaż napojów alkoholowych</t>
  </si>
  <si>
    <t>0480</t>
  </si>
  <si>
    <t xml:space="preserve">Wpływy z opłaty za wydawanie zezwoleń na sprzedaż napojów alkoholowych </t>
  </si>
  <si>
    <t xml:space="preserve">na świadczenia dla osób fizycznych </t>
  </si>
  <si>
    <t xml:space="preserve">dochody bieżącez opłat za gospodarowanie odpadami komunalnymi </t>
  </si>
  <si>
    <t>0490</t>
  </si>
  <si>
    <t>Wpływy z innych lokalnych opłat pobieranych przez jednostki samorządu terytorialnego na podstawie odrębnych ustaw</t>
  </si>
  <si>
    <t xml:space="preserve">Pozostała działalność </t>
  </si>
  <si>
    <t xml:space="preserve">wydatki majątkowe </t>
  </si>
  <si>
    <t>Urzędy wojewódzkie</t>
  </si>
  <si>
    <t>75011</t>
  </si>
  <si>
    <t>85219</t>
  </si>
  <si>
    <t>Ośrodki pomocy społecznej</t>
  </si>
  <si>
    <t>757</t>
  </si>
  <si>
    <t>75702</t>
  </si>
  <si>
    <t>Obsługa długu publicznego</t>
  </si>
  <si>
    <t>wydatki bieżące na obsługę długu</t>
  </si>
  <si>
    <t>Szkoły podstawowe</t>
  </si>
  <si>
    <t>wydatki bieżące jednostki - SP Żarki</t>
  </si>
  <si>
    <t>wydatki bieżące jednostki - SP Zawada</t>
  </si>
  <si>
    <t>wydatki bieżące jednostki - SP Przybynów</t>
  </si>
  <si>
    <t xml:space="preserve">Oddziały przedszkolne </t>
  </si>
  <si>
    <t>wydatki bieżące jednostki - S Zawada</t>
  </si>
  <si>
    <t>wydatki bieżące jednostki - SP Jaworznik</t>
  </si>
  <si>
    <t>wydatki bieżące jednostki - Przedszkole</t>
  </si>
  <si>
    <t>Przedszkola</t>
  </si>
  <si>
    <t>Stołówki szkolne</t>
  </si>
  <si>
    <t>Realizacja zadań wymagających stosowania specjalnych organizacji nauki w przedszkolu</t>
  </si>
  <si>
    <t xml:space="preserve">Realizacja zadań wymagających stosowania specjalnych organizacji nauki w szkole </t>
  </si>
  <si>
    <t>855</t>
  </si>
  <si>
    <t>2690</t>
  </si>
  <si>
    <t>Rodzina</t>
  </si>
  <si>
    <t>dochody bieżące- środki z Funduszu Pracy na dofinansowanie dodatków do wynagrodzenia dla pracowników - asystentów rodziny</t>
  </si>
  <si>
    <t>Środki z Funduszu Pracy otrzymane na realizację zadań wynikających z odrębnych ustaw</t>
  </si>
  <si>
    <t>wydatki bieżące jednostki - MGOPS</t>
  </si>
  <si>
    <t>wydatki bieżące jednostki - MGOPS:</t>
  </si>
  <si>
    <t>85504</t>
  </si>
  <si>
    <t>Wspieranie rodziny</t>
  </si>
  <si>
    <t>854</t>
  </si>
  <si>
    <t>85401</t>
  </si>
  <si>
    <t xml:space="preserve">Świetlice szkolne </t>
  </si>
  <si>
    <t>wydatki bieżące jednostki - SP Żarki</t>
  </si>
  <si>
    <t>Edukacyjna opieka wychowawcza</t>
  </si>
  <si>
    <t>wydatki bieżące jednostki - SP Jaworznik</t>
  </si>
  <si>
    <t>Obsługa papierów wartościowych, kredytów i pożyczek oraz innych zobowiązań jst zaliczanych do tytułu dłużnego - kredyty i pożyczki</t>
  </si>
  <si>
    <t xml:space="preserve">Różne rozliczenia </t>
  </si>
  <si>
    <t>2750</t>
  </si>
  <si>
    <t>Środki na uzupełnienie dochodów gmin</t>
  </si>
  <si>
    <t xml:space="preserve">środki rezerwy subwencji ogólnej na rok 2020 </t>
  </si>
  <si>
    <t>85202</t>
  </si>
  <si>
    <t>85508</t>
  </si>
  <si>
    <t>85506</t>
  </si>
  <si>
    <t>wydatki bieżące jednostki - Klub Dziecięcy</t>
  </si>
  <si>
    <t xml:space="preserve">wydatki bieżące jednostki - Przedszkole </t>
  </si>
  <si>
    <t xml:space="preserve">Realizacja zadań wymagających stosowania specjalnych organizacji nauki w przedszkolu </t>
  </si>
  <si>
    <t xml:space="preserve">część oświatowa subwencji ogólnej na rok 2020 w związku z wprowadzeniem jednorazowego dofinansowania kosztów związanych z nauka zdalną </t>
  </si>
  <si>
    <t>2920</t>
  </si>
  <si>
    <t>Subwencje ogólne z budżetu państwa</t>
  </si>
  <si>
    <t>Turystyka</t>
  </si>
  <si>
    <t>Zadania w zakresie upowszechniania turystyki</t>
  </si>
  <si>
    <t>700</t>
  </si>
  <si>
    <t>70095</t>
  </si>
  <si>
    <t>Pozostała działalność</t>
  </si>
  <si>
    <t>710</t>
  </si>
  <si>
    <t>Działalność usługowa</t>
  </si>
  <si>
    <t>71004</t>
  </si>
  <si>
    <t>Plany zagospodarowania przestrzennego</t>
  </si>
  <si>
    <t>754</t>
  </si>
  <si>
    <t>Bezpieczeństwo publiczne i ochrona przeciwpożarowa</t>
  </si>
  <si>
    <t>75412</t>
  </si>
  <si>
    <t>Ochotnicze straże pożarne</t>
  </si>
  <si>
    <t xml:space="preserve">wydatki bieżące  na dotację </t>
  </si>
  <si>
    <t xml:space="preserve">wydatki bieżące na świadczenia dla osób fizycznych, z tego: </t>
  </si>
  <si>
    <t>SP Żarki</t>
  </si>
  <si>
    <t>SP Jaworznik</t>
  </si>
  <si>
    <t>SP Przybynów</t>
  </si>
  <si>
    <t>SP Zawada</t>
  </si>
  <si>
    <t xml:space="preserve">Dokonuje się zwiększenia środków na dotacje o kwotę 5.000 zł: </t>
  </si>
  <si>
    <t>600    60013</t>
  </si>
  <si>
    <t>dotacja celowa na zadanie majątkowe dla Województwa Śląskiego: „Projekt przebudowy skrzyżowania dróg wojewódzkich  nr 789 i 792”</t>
  </si>
  <si>
    <t>754    75412</t>
  </si>
  <si>
    <t xml:space="preserve">dotacja celowa dla OSP Jaworznik z przeznaczeniem na zadanie „Zakup sprzętu i wyposażenia dla OSP Jaworznik” </t>
  </si>
  <si>
    <t xml:space="preserve">dotacja celowa dla OSP Żarki z przeznaczeniem na zadanie „Zakup sprzętu i wyposażenia dla OSP Żarki” </t>
  </si>
  <si>
    <t>Rodziny zastępcze</t>
  </si>
  <si>
    <t>Tworzenie i funkcjonowanie klubów dziecięcych</t>
  </si>
  <si>
    <t>Domy pomocy społecznej</t>
  </si>
  <si>
    <t>Dokonuje się zwiększenia wydatków gminy o kwotę  131.600 zł na realizację następujących zadań:</t>
  </si>
  <si>
    <t>Dokonuje się zwiększenia dochodów gminy o kwotę 131.600 zł w następujących źródłach dochodów:</t>
  </si>
  <si>
    <r>
      <rPr>
        <b/>
        <sz val="9"/>
        <rFont val="Times New Roman"/>
        <family val="1"/>
        <charset val="238"/>
      </rPr>
      <t>Przychody z zaciągniętych pożyczek na finansowanie zadań realizowanych z udziałem środków pochodzących z budżetu Unii Europejskiej</t>
    </r>
  </si>
  <si>
    <r>
      <rPr>
        <b/>
        <sz val="10"/>
        <rFont val="Times New Roman"/>
        <family val="1"/>
        <charset val="238"/>
      </rPr>
      <t>Przychody z zaciągniętych pożyczek na finansowanie zadań realizowanych z udziałem środków pochodzących z budżetu Unii Europejskiej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</si>
</sst>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_z_ł"/>
    <numFmt numFmtId="165" formatCode="###0.00;###0.00"/>
    <numFmt numFmtId="166" formatCode="###0;###0"/>
  </numFmts>
  <fonts count="29">
    <font>
      <sz val="10"/>
      <color rgb="FF000000"/>
      <name val="Times New Roman"/>
      <charset val="204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u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i/>
      <u/>
      <sz val="9"/>
      <name val="Times New Roman"/>
      <family val="1"/>
      <charset val="238"/>
    </font>
    <font>
      <b/>
      <sz val="10"/>
      <name val="Arial"/>
      <family val="2"/>
    </font>
    <font>
      <b/>
      <sz val="9"/>
      <name val="Arial"/>
      <family val="2"/>
      <charset val="238"/>
    </font>
    <font>
      <i/>
      <sz val="9"/>
      <name val="Arial"/>
      <family val="2"/>
    </font>
    <font>
      <sz val="10"/>
      <name val="Arial"/>
      <family val="2"/>
      <charset val="238"/>
    </font>
    <font>
      <u/>
      <sz val="10"/>
      <name val="Times New Roman"/>
      <family val="1"/>
      <charset val="238"/>
    </font>
    <font>
      <sz val="9"/>
      <name val="Arial"/>
      <family val="2"/>
      <charset val="238"/>
    </font>
    <font>
      <sz val="9"/>
      <name val="Arial CE"/>
      <charset val="238"/>
    </font>
    <font>
      <i/>
      <sz val="9"/>
      <name val="Arial CE"/>
      <charset val="238"/>
    </font>
    <font>
      <i/>
      <sz val="9"/>
      <name val="Arial"/>
      <family val="2"/>
      <charset val="238"/>
    </font>
    <font>
      <b/>
      <sz val="9"/>
      <name val="Czcionka tekstu podstawowego"/>
      <charset val="238"/>
    </font>
    <font>
      <b/>
      <sz val="9"/>
      <name val="Arial CE"/>
      <charset val="238"/>
    </font>
    <font>
      <sz val="9"/>
      <name val="Czcionka tekstu podstawowego"/>
      <family val="2"/>
      <charset val="238"/>
    </font>
    <font>
      <b/>
      <u/>
      <sz val="9"/>
      <name val="Times New Roman"/>
      <family val="1"/>
      <charset val="238"/>
    </font>
    <font>
      <sz val="8"/>
      <name val="Arial CE"/>
      <charset val="238"/>
    </font>
    <font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u/>
      <sz val="8"/>
      <name val="Times New Roman"/>
      <family val="1"/>
      <charset val="238"/>
    </font>
    <font>
      <i/>
      <u/>
      <sz val="9"/>
      <name val="Arial CE"/>
      <charset val="238"/>
    </font>
    <font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346">
    <xf numFmtId="0" fontId="0" fillId="0" borderId="0" xfId="0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164" fontId="3" fillId="0" borderId="8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164" fontId="2" fillId="0" borderId="8" xfId="0" applyNumberFormat="1" applyFont="1" applyFill="1" applyBorder="1" applyAlignment="1">
      <alignment horizontal="right" wrapText="1"/>
    </xf>
    <xf numFmtId="164" fontId="2" fillId="0" borderId="8" xfId="0" applyNumberFormat="1" applyFont="1" applyFill="1" applyBorder="1" applyAlignment="1">
      <alignment horizontal="right" vertical="center" wrapText="1"/>
    </xf>
    <xf numFmtId="166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64" fontId="9" fillId="0" borderId="27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164" fontId="2" fillId="0" borderId="28" xfId="0" applyNumberFormat="1" applyFont="1" applyFill="1" applyBorder="1" applyAlignment="1">
      <alignment horizontal="right" vertical="center" wrapText="1"/>
    </xf>
    <xf numFmtId="164" fontId="2" fillId="0" borderId="27" xfId="0" applyNumberFormat="1" applyFont="1" applyFill="1" applyBorder="1" applyAlignment="1">
      <alignment horizontal="right" vertical="center" wrapText="1"/>
    </xf>
    <xf numFmtId="164" fontId="2" fillId="0" borderId="29" xfId="0" applyNumberFormat="1" applyFont="1" applyFill="1" applyBorder="1" applyAlignment="1">
      <alignment horizontal="right" vertical="center" wrapText="1"/>
    </xf>
    <xf numFmtId="164" fontId="2" fillId="0" borderId="3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/>
    </xf>
    <xf numFmtId="164" fontId="3" fillId="0" borderId="8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top" wrapText="1"/>
    </xf>
    <xf numFmtId="164" fontId="1" fillId="0" borderId="13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2" fillId="0" borderId="13" xfId="0" applyNumberFormat="1" applyFont="1" applyFill="1" applyBorder="1" applyAlignment="1">
      <alignment wrapText="1"/>
    </xf>
    <xf numFmtId="164" fontId="6" fillId="0" borderId="14" xfId="0" applyNumberFormat="1" applyFont="1" applyFill="1" applyBorder="1" applyAlignment="1">
      <alignment wrapText="1"/>
    </xf>
    <xf numFmtId="164" fontId="2" fillId="0" borderId="13" xfId="0" applyNumberFormat="1" applyFont="1" applyBorder="1" applyAlignment="1">
      <alignment horizontal="right"/>
    </xf>
    <xf numFmtId="49" fontId="15" fillId="0" borderId="11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right" vertical="center"/>
    </xf>
    <xf numFmtId="0" fontId="15" fillId="0" borderId="0" xfId="0" applyFont="1"/>
    <xf numFmtId="0" fontId="1" fillId="0" borderId="0" xfId="0" applyFont="1"/>
    <xf numFmtId="164" fontId="9" fillId="0" borderId="11" xfId="0" applyNumberFormat="1" applyFont="1" applyFill="1" applyBorder="1" applyAlignment="1">
      <alignment horizontal="right" vertical="center"/>
    </xf>
    <xf numFmtId="164" fontId="17" fillId="2" borderId="11" xfId="0" applyNumberFormat="1" applyFont="1" applyFill="1" applyBorder="1" applyAlignment="1">
      <alignment horizontal="right" vertical="center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164" fontId="13" fillId="0" borderId="11" xfId="0" applyNumberFormat="1" applyFont="1" applyFill="1" applyBorder="1" applyAlignment="1">
      <alignment horizontal="right"/>
    </xf>
    <xf numFmtId="0" fontId="2" fillId="0" borderId="0" xfId="0" applyFont="1"/>
    <xf numFmtId="0" fontId="19" fillId="0" borderId="11" xfId="0" applyNumberFormat="1" applyFont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right" vertical="center"/>
    </xf>
    <xf numFmtId="0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0" fillId="0" borderId="0" xfId="0" applyFont="1"/>
    <xf numFmtId="0" fontId="14" fillId="0" borderId="11" xfId="0" applyNumberFormat="1" applyFont="1" applyBorder="1" applyAlignment="1">
      <alignment horizontal="center" wrapText="1"/>
    </xf>
    <xf numFmtId="0" fontId="21" fillId="0" borderId="11" xfId="0" applyFont="1" applyBorder="1" applyAlignment="1">
      <alignment horizontal="left" wrapText="1"/>
    </xf>
    <xf numFmtId="0" fontId="3" fillId="0" borderId="0" xfId="0" applyFont="1" applyAlignment="1"/>
    <xf numFmtId="0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164" fontId="5" fillId="0" borderId="11" xfId="0" applyNumberFormat="1" applyFont="1" applyFill="1" applyBorder="1" applyAlignment="1">
      <alignment horizontal="right"/>
    </xf>
    <xf numFmtId="0" fontId="12" fillId="0" borderId="0" xfId="0" applyFont="1" applyAlignment="1"/>
    <xf numFmtId="0" fontId="18" fillId="0" borderId="11" xfId="0" applyFont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right" vertical="center" wrapText="1"/>
    </xf>
    <xf numFmtId="4" fontId="2" fillId="0" borderId="0" xfId="0" applyNumberFormat="1" applyFont="1"/>
    <xf numFmtId="164" fontId="2" fillId="0" borderId="0" xfId="0" applyNumberFormat="1" applyFont="1"/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center" wrapText="1"/>
    </xf>
    <xf numFmtId="164" fontId="24" fillId="0" borderId="1" xfId="0" applyNumberFormat="1" applyFont="1" applyFill="1" applyBorder="1" applyAlignment="1">
      <alignment horizontal="right" vertical="center" wrapText="1"/>
    </xf>
    <xf numFmtId="164" fontId="24" fillId="0" borderId="8" xfId="0" applyNumberFormat="1" applyFont="1" applyFill="1" applyBorder="1" applyAlignment="1">
      <alignment vertical="center" wrapText="1"/>
    </xf>
    <xf numFmtId="164" fontId="24" fillId="0" borderId="9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 horizontal="left" vertical="top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164" fontId="1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wrapText="1"/>
    </xf>
    <xf numFmtId="164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wrapText="1"/>
    </xf>
    <xf numFmtId="0" fontId="1" fillId="0" borderId="0" xfId="0" applyFont="1" applyFill="1" applyBorder="1" applyAlignment="1">
      <alignment horizontal="left" vertical="top"/>
    </xf>
    <xf numFmtId="0" fontId="24" fillId="0" borderId="21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49" fontId="24" fillId="0" borderId="1" xfId="0" applyNumberFormat="1" applyFont="1" applyFill="1" applyBorder="1" applyAlignment="1">
      <alignment horizontal="center" vertical="top" wrapText="1"/>
    </xf>
    <xf numFmtId="49" fontId="24" fillId="0" borderId="1" xfId="0" applyNumberFormat="1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/>
    </xf>
    <xf numFmtId="0" fontId="1" fillId="0" borderId="12" xfId="0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0" xfId="0" applyFont="1"/>
    <xf numFmtId="164" fontId="2" fillId="0" borderId="13" xfId="0" applyNumberFormat="1" applyFont="1" applyFill="1" applyBorder="1" applyAlignment="1">
      <alignment horizontal="right" vertical="center" wrapText="1"/>
    </xf>
    <xf numFmtId="164" fontId="2" fillId="0" borderId="14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wrapText="1"/>
    </xf>
    <xf numFmtId="0" fontId="26" fillId="0" borderId="11" xfId="0" applyFont="1" applyBorder="1" applyAlignment="1">
      <alignment wrapText="1"/>
    </xf>
    <xf numFmtId="164" fontId="3" fillId="0" borderId="11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wrapText="1"/>
    </xf>
    <xf numFmtId="164" fontId="7" fillId="0" borderId="12" xfId="0" applyNumberFormat="1" applyFont="1" applyBorder="1" applyAlignment="1">
      <alignment horizontal="right" vertical="center"/>
    </xf>
    <xf numFmtId="0" fontId="7" fillId="0" borderId="0" xfId="0" applyFont="1"/>
    <xf numFmtId="166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164" fontId="1" fillId="0" borderId="8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/>
    </xf>
    <xf numFmtId="164" fontId="2" fillId="0" borderId="14" xfId="0" applyNumberFormat="1" applyFont="1" applyFill="1" applyBorder="1" applyAlignment="1">
      <alignment wrapText="1"/>
    </xf>
    <xf numFmtId="0" fontId="27" fillId="0" borderId="12" xfId="0" applyFont="1" applyBorder="1" applyAlignment="1">
      <alignment wrapText="1"/>
    </xf>
    <xf numFmtId="164" fontId="16" fillId="0" borderId="13" xfId="0" applyNumberFormat="1" applyFont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164" fontId="2" fillId="0" borderId="8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left" vertical="top" wrapText="1"/>
    </xf>
    <xf numFmtId="4" fontId="24" fillId="0" borderId="0" xfId="0" applyNumberFormat="1" applyFont="1" applyFill="1" applyBorder="1" applyAlignment="1">
      <alignment horizontal="left" vertical="top"/>
    </xf>
    <xf numFmtId="0" fontId="2" fillId="0" borderId="9" xfId="0" applyFont="1" applyFill="1" applyBorder="1" applyAlignment="1">
      <alignment vertical="top"/>
    </xf>
    <xf numFmtId="49" fontId="6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164" fontId="6" fillId="0" borderId="1" xfId="0" applyNumberFormat="1" applyFont="1" applyFill="1" applyBorder="1" applyAlignment="1">
      <alignment horizontal="right" wrapText="1"/>
    </xf>
    <xf numFmtId="0" fontId="1" fillId="2" borderId="11" xfId="0" applyNumberFormat="1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right" wrapText="1"/>
    </xf>
    <xf numFmtId="0" fontId="1" fillId="0" borderId="0" xfId="0" applyFont="1" applyAlignment="1"/>
    <xf numFmtId="164" fontId="23" fillId="0" borderId="13" xfId="0" applyNumberFormat="1" applyFont="1" applyFill="1" applyBorder="1" applyAlignment="1">
      <alignment horizontal="right" vertical="top" wrapText="1"/>
    </xf>
    <xf numFmtId="164" fontId="23" fillId="0" borderId="14" xfId="0" applyNumberFormat="1" applyFont="1" applyFill="1" applyBorder="1" applyAlignment="1">
      <alignment horizontal="right" vertical="top" wrapText="1"/>
    </xf>
    <xf numFmtId="164" fontId="17" fillId="2" borderId="20" xfId="0" applyNumberFormat="1" applyFont="1" applyFill="1" applyBorder="1" applyAlignment="1">
      <alignment horizontal="right" vertical="center"/>
    </xf>
    <xf numFmtId="164" fontId="1" fillId="0" borderId="11" xfId="0" applyNumberFormat="1" applyFont="1" applyFill="1" applyBorder="1" applyAlignment="1">
      <alignment horizontal="right" vertical="center"/>
    </xf>
    <xf numFmtId="49" fontId="1" fillId="2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vertical="center"/>
    </xf>
    <xf numFmtId="49" fontId="23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164" fontId="24" fillId="0" borderId="11" xfId="0" applyNumberFormat="1" applyFont="1" applyFill="1" applyBorder="1" applyAlignment="1"/>
    <xf numFmtId="0" fontId="24" fillId="0" borderId="0" xfId="0" applyFont="1"/>
    <xf numFmtId="164" fontId="24" fillId="0" borderId="11" xfId="0" applyNumberFormat="1" applyFont="1" applyFill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11" xfId="0" applyNumberFormat="1" applyFont="1" applyFill="1" applyBorder="1" applyAlignment="1">
      <alignment vertical="center"/>
    </xf>
    <xf numFmtId="49" fontId="24" fillId="0" borderId="11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164" fontId="2" fillId="0" borderId="11" xfId="0" applyNumberFormat="1" applyFont="1" applyFill="1" applyBorder="1" applyAlignment="1"/>
    <xf numFmtId="49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top"/>
    </xf>
    <xf numFmtId="164" fontId="1" fillId="0" borderId="1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164" fontId="1" fillId="0" borderId="2" xfId="0" applyNumberFormat="1" applyFont="1" applyFill="1" applyBorder="1" applyAlignment="1">
      <alignment horizontal="right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right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164" fontId="24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left" vertical="top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/>
    <xf numFmtId="164" fontId="24" fillId="0" borderId="0" xfId="0" applyNumberFormat="1" applyFont="1" applyAlignment="1">
      <alignment horizontal="right" vertical="center"/>
    </xf>
    <xf numFmtId="4" fontId="24" fillId="0" borderId="0" xfId="0" applyNumberFormat="1" applyFont="1"/>
    <xf numFmtId="0" fontId="2" fillId="0" borderId="0" xfId="0" applyFont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4" fontId="1" fillId="2" borderId="1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top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4" fontId="1" fillId="0" borderId="22" xfId="0" applyNumberFormat="1" applyFont="1" applyBorder="1" applyAlignment="1">
      <alignment horizontal="right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4" fontId="1" fillId="0" borderId="20" xfId="0" applyNumberFormat="1" applyFont="1" applyBorder="1" applyAlignment="1">
      <alignment horizontal="right" vertical="center" wrapText="1"/>
    </xf>
    <xf numFmtId="49" fontId="1" fillId="2" borderId="20" xfId="0" applyNumberFormat="1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left" wrapText="1"/>
    </xf>
    <xf numFmtId="4" fontId="1" fillId="2" borderId="20" xfId="0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left"/>
    </xf>
    <xf numFmtId="49" fontId="3" fillId="0" borderId="2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4" fontId="3" fillId="0" borderId="22" xfId="0" applyNumberFormat="1" applyFont="1" applyBorder="1" applyAlignment="1">
      <alignment horizontal="right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4" fontId="2" fillId="0" borderId="22" xfId="0" applyNumberFormat="1" applyFont="1" applyBorder="1" applyAlignment="1">
      <alignment horizontal="righ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164" fontId="6" fillId="0" borderId="11" xfId="0" applyNumberFormat="1" applyFont="1" applyFill="1" applyBorder="1" applyAlignment="1">
      <alignment horizontal="right" vertical="top"/>
    </xf>
    <xf numFmtId="164" fontId="6" fillId="0" borderId="13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top"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164" fontId="6" fillId="0" borderId="34" xfId="0" applyNumberFormat="1" applyFont="1" applyBorder="1" applyAlignment="1">
      <alignment horizontal="right" vertical="center"/>
    </xf>
    <xf numFmtId="0" fontId="6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/>
    <xf numFmtId="164" fontId="2" fillId="0" borderId="0" xfId="0" applyNumberFormat="1" applyFont="1" applyAlignment="1">
      <alignment horizontal="right"/>
    </xf>
    <xf numFmtId="164" fontId="1" fillId="0" borderId="15" xfId="0" applyNumberFormat="1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/>
    </xf>
    <xf numFmtId="164" fontId="2" fillId="0" borderId="8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164" fontId="2" fillId="0" borderId="27" xfId="0" applyNumberFormat="1" applyFont="1" applyFill="1" applyBorder="1" applyAlignment="1">
      <alignment wrapText="1"/>
    </xf>
    <xf numFmtId="164" fontId="2" fillId="0" borderId="25" xfId="0" applyNumberFormat="1" applyFont="1" applyFill="1" applyBorder="1" applyAlignment="1">
      <alignment wrapText="1"/>
    </xf>
    <xf numFmtId="164" fontId="2" fillId="0" borderId="4" xfId="0" applyNumberFormat="1" applyFont="1" applyFill="1" applyBorder="1" applyAlignment="1">
      <alignment wrapText="1"/>
    </xf>
    <xf numFmtId="164" fontId="2" fillId="0" borderId="26" xfId="0" applyNumberFormat="1" applyFont="1" applyFill="1" applyBorder="1" applyAlignment="1">
      <alignment wrapText="1"/>
    </xf>
    <xf numFmtId="164" fontId="24" fillId="0" borderId="8" xfId="0" applyNumberFormat="1" applyFont="1" applyFill="1" applyBorder="1" applyAlignment="1">
      <alignment vertical="center" wrapText="1"/>
    </xf>
    <xf numFmtId="164" fontId="24" fillId="0" borderId="9" xfId="0" applyNumberFormat="1" applyFont="1" applyFill="1" applyBorder="1" applyAlignment="1">
      <alignment vertical="center" wrapText="1"/>
    </xf>
    <xf numFmtId="164" fontId="1" fillId="0" borderId="13" xfId="0" applyNumberFormat="1" applyFont="1" applyBorder="1" applyAlignment="1"/>
    <xf numFmtId="0" fontId="2" fillId="0" borderId="14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164" fontId="2" fillId="0" borderId="4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top"/>
    </xf>
    <xf numFmtId="164" fontId="1" fillId="0" borderId="32" xfId="0" applyNumberFormat="1" applyFont="1" applyBorder="1" applyAlignment="1"/>
    <xf numFmtId="0" fontId="2" fillId="0" borderId="34" xfId="0" applyFont="1" applyFill="1" applyBorder="1" applyAlignment="1">
      <alignment vertical="top"/>
    </xf>
    <xf numFmtId="164" fontId="1" fillId="0" borderId="37" xfId="0" applyNumberFormat="1" applyFont="1" applyFill="1" applyBorder="1" applyAlignment="1">
      <alignment wrapText="1"/>
    </xf>
    <xf numFmtId="164" fontId="1" fillId="0" borderId="38" xfId="0" applyNumberFormat="1" applyFont="1" applyFill="1" applyBorder="1" applyAlignment="1">
      <alignment wrapText="1"/>
    </xf>
    <xf numFmtId="164" fontId="2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top"/>
    </xf>
    <xf numFmtId="164" fontId="1" fillId="0" borderId="11" xfId="0" applyNumberFormat="1" applyFont="1" applyFill="1" applyBorder="1" applyAlignment="1">
      <alignment vertical="center" wrapText="1"/>
    </xf>
    <xf numFmtId="164" fontId="9" fillId="0" borderId="11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top"/>
    </xf>
    <xf numFmtId="165" fontId="1" fillId="0" borderId="6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top"/>
    </xf>
    <xf numFmtId="164" fontId="2" fillId="0" borderId="8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top"/>
    </xf>
    <xf numFmtId="164" fontId="1" fillId="0" borderId="8" xfId="0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 vertical="top"/>
    </xf>
    <xf numFmtId="0" fontId="24" fillId="0" borderId="9" xfId="0" applyFont="1" applyFill="1" applyBorder="1" applyAlignment="1">
      <alignment vertical="top"/>
    </xf>
    <xf numFmtId="164" fontId="1" fillId="0" borderId="20" xfId="0" applyNumberFormat="1" applyFont="1" applyFill="1" applyBorder="1" applyAlignment="1">
      <alignment wrapText="1"/>
    </xf>
    <xf numFmtId="0" fontId="2" fillId="0" borderId="20" xfId="0" applyFont="1" applyFill="1" applyBorder="1" applyAlignment="1"/>
    <xf numFmtId="164" fontId="1" fillId="0" borderId="12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top"/>
    </xf>
    <xf numFmtId="164" fontId="1" fillId="2" borderId="13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wrapText="1"/>
    </xf>
    <xf numFmtId="0" fontId="6" fillId="0" borderId="5" xfId="0" applyFont="1" applyFill="1" applyBorder="1" applyAlignment="1"/>
    <xf numFmtId="164" fontId="23" fillId="2" borderId="13" xfId="0" applyNumberFormat="1" applyFont="1" applyFill="1" applyBorder="1" applyAlignment="1">
      <alignment vertical="center"/>
    </xf>
    <xf numFmtId="0" fontId="24" fillId="0" borderId="14" xfId="0" applyFont="1" applyFill="1" applyBorder="1" applyAlignment="1">
      <alignment horizontal="left" vertical="top"/>
    </xf>
    <xf numFmtId="0" fontId="24" fillId="0" borderId="14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 wrapText="1"/>
    </xf>
    <xf numFmtId="0" fontId="2" fillId="0" borderId="19" xfId="0" applyFont="1" applyBorder="1" applyAlignment="1">
      <alignment horizontal="justify"/>
    </xf>
    <xf numFmtId="0" fontId="5" fillId="0" borderId="19" xfId="0" applyFont="1" applyFill="1" applyBorder="1" applyAlignment="1">
      <alignment horizontal="left" vertical="top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164" fontId="17" fillId="2" borderId="11" xfId="0" applyNumberFormat="1" applyFont="1" applyFill="1" applyBorder="1" applyAlignment="1">
      <alignment horizontal="right" vertical="center"/>
    </xf>
    <xf numFmtId="164" fontId="1" fillId="0" borderId="8" xfId="0" applyNumberFormat="1" applyFont="1" applyFill="1" applyBorder="1" applyAlignment="1">
      <alignment vertical="center" wrapText="1"/>
    </xf>
    <xf numFmtId="164" fontId="2" fillId="0" borderId="9" xfId="0" applyNumberFormat="1" applyFont="1" applyFill="1" applyBorder="1" applyAlignment="1">
      <alignment vertical="top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vertical="top"/>
    </xf>
    <xf numFmtId="164" fontId="1" fillId="0" borderId="8" xfId="0" applyNumberFormat="1" applyFont="1" applyFill="1" applyBorder="1" applyAlignment="1">
      <alignment vertical="center"/>
    </xf>
    <xf numFmtId="164" fontId="1" fillId="0" borderId="9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164" fontId="3" fillId="0" borderId="11" xfId="0" applyNumberFormat="1" applyFont="1" applyFill="1" applyBorder="1" applyAlignment="1">
      <alignment wrapText="1"/>
    </xf>
    <xf numFmtId="164" fontId="2" fillId="0" borderId="11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left" vertical="top"/>
    </xf>
    <xf numFmtId="164" fontId="2" fillId="0" borderId="13" xfId="0" applyNumberFormat="1" applyFont="1" applyFill="1" applyBorder="1" applyAlignment="1">
      <alignment wrapText="1"/>
    </xf>
    <xf numFmtId="0" fontId="2" fillId="0" borderId="14" xfId="0" applyFont="1" applyFill="1" applyBorder="1" applyAlignment="1"/>
    <xf numFmtId="164" fontId="2" fillId="0" borderId="8" xfId="0" applyNumberFormat="1" applyFont="1" applyFill="1" applyBorder="1" applyAlignment="1">
      <alignment horizontal="right" vertical="top" wrapText="1"/>
    </xf>
    <xf numFmtId="164" fontId="24" fillId="0" borderId="8" xfId="0" applyNumberFormat="1" applyFont="1" applyFill="1" applyBorder="1" applyAlignment="1">
      <alignment horizontal="right" vertical="top" wrapText="1"/>
    </xf>
    <xf numFmtId="0" fontId="24" fillId="0" borderId="9" xfId="0" applyFont="1" applyFill="1" applyBorder="1" applyAlignment="1">
      <alignment horizontal="left" vertical="top"/>
    </xf>
    <xf numFmtId="164" fontId="1" fillId="0" borderId="8" xfId="0" applyNumberFormat="1" applyFont="1" applyFill="1" applyBorder="1" applyAlignment="1">
      <alignment horizontal="right" vertical="top" wrapText="1"/>
    </xf>
    <xf numFmtId="164" fontId="4" fillId="0" borderId="8" xfId="0" applyNumberFormat="1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horizontal="left" vertical="top"/>
    </xf>
    <xf numFmtId="164" fontId="5" fillId="0" borderId="8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justify"/>
    </xf>
    <xf numFmtId="0" fontId="5" fillId="0" borderId="0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top"/>
    </xf>
    <xf numFmtId="164" fontId="6" fillId="0" borderId="8" xfId="0" applyNumberFormat="1" applyFont="1" applyFill="1" applyBorder="1" applyAlignment="1">
      <alignment horizontal="right" vertical="top" wrapText="1"/>
    </xf>
    <xf numFmtId="164" fontId="1" fillId="0" borderId="4" xfId="0" applyNumberFormat="1" applyFont="1" applyFill="1" applyBorder="1" applyAlignment="1">
      <alignment horizontal="right" vertical="top" wrapText="1"/>
    </xf>
    <xf numFmtId="164" fontId="24" fillId="0" borderId="9" xfId="0" applyNumberFormat="1" applyFont="1" applyFill="1" applyBorder="1" applyAlignment="1">
      <alignment vertical="top"/>
    </xf>
    <xf numFmtId="164" fontId="2" fillId="0" borderId="15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top"/>
    </xf>
    <xf numFmtId="0" fontId="1" fillId="0" borderId="9" xfId="0" applyFont="1" applyFill="1" applyBorder="1" applyAlignment="1">
      <alignment vertical="top"/>
    </xf>
    <xf numFmtId="165" fontId="2" fillId="0" borderId="31" xfId="0" applyNumberFormat="1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top"/>
    </xf>
    <xf numFmtId="164" fontId="1" fillId="0" borderId="35" xfId="0" applyNumberFormat="1" applyFont="1" applyBorder="1" applyAlignment="1"/>
    <xf numFmtId="0" fontId="2" fillId="0" borderId="36" xfId="0" applyFont="1" applyFill="1" applyBorder="1" applyAlignment="1"/>
    <xf numFmtId="0" fontId="23" fillId="0" borderId="2" xfId="0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vertical="center"/>
    </xf>
    <xf numFmtId="164" fontId="1" fillId="0" borderId="9" xfId="0" applyNumberFormat="1" applyFont="1" applyFill="1" applyBorder="1" applyAlignment="1">
      <alignment vertical="top"/>
    </xf>
    <xf numFmtId="0" fontId="1" fillId="0" borderId="4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vertical="top"/>
    </xf>
    <xf numFmtId="0" fontId="2" fillId="0" borderId="23" xfId="0" applyFont="1" applyFill="1" applyBorder="1" applyAlignment="1">
      <alignment horizontal="left" vertical="top"/>
    </xf>
    <xf numFmtId="164" fontId="1" fillId="2" borderId="11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5"/>
  <sheetViews>
    <sheetView tabSelected="1" zoomScale="115" zoomScaleNormal="115" workbookViewId="0">
      <selection activeCell="J235" sqref="J235"/>
    </sheetView>
  </sheetViews>
  <sheetFormatPr defaultColWidth="9.33203125" defaultRowHeight="13.2"/>
  <cols>
    <col min="1" max="1" width="10.33203125" style="223" customWidth="1"/>
    <col min="2" max="2" width="56.6640625" style="31" customWidth="1"/>
    <col min="3" max="3" width="15.109375" style="31" customWidth="1"/>
    <col min="4" max="4" width="11.77734375" style="224" customWidth="1"/>
    <col min="5" max="5" width="2.44140625" style="78" customWidth="1"/>
    <col min="6" max="6" width="16.33203125" style="31" hidden="1" customWidth="1"/>
    <col min="7" max="7" width="15.33203125" style="31" hidden="1" customWidth="1"/>
    <col min="8" max="8" width="10.33203125" style="31" hidden="1" customWidth="1"/>
    <col min="9" max="9" width="12.6640625" style="31" hidden="1" customWidth="1"/>
    <col min="10" max="10" width="12.44140625" style="31" customWidth="1"/>
    <col min="11" max="16384" width="9.33203125" style="31"/>
  </cols>
  <sheetData>
    <row r="1" spans="1:7" s="69" customFormat="1" ht="13.5" customHeight="1">
      <c r="A1" s="68"/>
      <c r="D1" s="2" t="s">
        <v>36</v>
      </c>
      <c r="E1" s="2"/>
      <c r="F1" s="70"/>
    </row>
    <row r="2" spans="1:7" s="24" customFormat="1" ht="22.5" customHeight="1">
      <c r="A2" s="71" t="s">
        <v>218</v>
      </c>
      <c r="D2" s="12"/>
      <c r="E2" s="12"/>
    </row>
    <row r="3" spans="1:7" s="73" customFormat="1" ht="12" customHeight="1">
      <c r="A3" s="72" t="s">
        <v>53</v>
      </c>
      <c r="B3" s="339" t="s">
        <v>54</v>
      </c>
      <c r="C3" s="339" t="s">
        <v>55</v>
      </c>
      <c r="D3" s="324" t="s">
        <v>56</v>
      </c>
      <c r="E3" s="325"/>
    </row>
    <row r="4" spans="1:7" s="73" customFormat="1" ht="12" customHeight="1">
      <c r="A4" s="74" t="s">
        <v>10</v>
      </c>
      <c r="B4" s="299"/>
      <c r="C4" s="299"/>
      <c r="D4" s="326"/>
      <c r="E4" s="261"/>
    </row>
    <row r="5" spans="1:7" s="78" customFormat="1" ht="23.1" hidden="1" customHeight="1">
      <c r="A5" s="75">
        <v>700</v>
      </c>
      <c r="B5" s="76" t="s">
        <v>0</v>
      </c>
      <c r="C5" s="77"/>
      <c r="D5" s="291"/>
      <c r="E5" s="292"/>
    </row>
    <row r="6" spans="1:7" s="12" customFormat="1" ht="24" hidden="1" customHeight="1">
      <c r="A6" s="10"/>
      <c r="B6" s="79" t="s">
        <v>40</v>
      </c>
      <c r="C6" s="1"/>
      <c r="D6" s="238"/>
      <c r="E6" s="292"/>
    </row>
    <row r="7" spans="1:7" s="12" customFormat="1" ht="27" hidden="1" customHeight="1">
      <c r="A7" s="9" t="s">
        <v>31</v>
      </c>
      <c r="B7" s="8" t="s">
        <v>1</v>
      </c>
      <c r="C7" s="1"/>
      <c r="D7" s="238"/>
      <c r="E7" s="292"/>
    </row>
    <row r="8" spans="1:7" ht="15.75" hidden="1" customHeight="1">
      <c r="A8" s="80">
        <v>750</v>
      </c>
      <c r="B8" s="81" t="s">
        <v>122</v>
      </c>
      <c r="C8" s="77">
        <f>C9</f>
        <v>105072</v>
      </c>
      <c r="D8" s="238"/>
      <c r="E8" s="292"/>
    </row>
    <row r="9" spans="1:7" ht="27.75" hidden="1" customHeight="1">
      <c r="A9" s="10"/>
      <c r="B9" s="79" t="s">
        <v>123</v>
      </c>
      <c r="C9" s="1">
        <f>C10+C11</f>
        <v>105072</v>
      </c>
      <c r="D9" s="238"/>
      <c r="E9" s="292"/>
    </row>
    <row r="10" spans="1:7" s="86" customFormat="1" ht="38.25" hidden="1" customHeight="1">
      <c r="A10" s="74">
        <v>2057</v>
      </c>
      <c r="B10" s="82" t="s">
        <v>124</v>
      </c>
      <c r="C10" s="83">
        <v>101490</v>
      </c>
      <c r="D10" s="84"/>
      <c r="E10" s="85"/>
    </row>
    <row r="11" spans="1:7" ht="36.75" hidden="1" customHeight="1">
      <c r="A11" s="74" t="s">
        <v>89</v>
      </c>
      <c r="B11" s="82" t="s">
        <v>124</v>
      </c>
      <c r="C11" s="1">
        <v>3582</v>
      </c>
      <c r="D11" s="238"/>
      <c r="E11" s="292"/>
    </row>
    <row r="12" spans="1:7" s="50" customFormat="1" ht="30" hidden="1" customHeight="1">
      <c r="A12" s="87" t="s">
        <v>129</v>
      </c>
      <c r="B12" s="88" t="s">
        <v>130</v>
      </c>
      <c r="C12" s="89">
        <f>C14</f>
        <v>35000</v>
      </c>
      <c r="D12" s="291"/>
      <c r="E12" s="340"/>
      <c r="F12" s="90"/>
      <c r="G12" s="67"/>
    </row>
    <row r="13" spans="1:7" s="50" customFormat="1" ht="27.75" hidden="1" customHeight="1">
      <c r="A13" s="91"/>
      <c r="B13" s="92" t="s">
        <v>131</v>
      </c>
      <c r="C13" s="93">
        <f>C14</f>
        <v>35000</v>
      </c>
      <c r="D13" s="291"/>
      <c r="E13" s="340"/>
      <c r="F13" s="90"/>
      <c r="G13" s="67"/>
    </row>
    <row r="14" spans="1:7" s="50" customFormat="1" ht="24" hidden="1" customHeight="1">
      <c r="A14" s="91" t="s">
        <v>132</v>
      </c>
      <c r="B14" s="94" t="s">
        <v>133</v>
      </c>
      <c r="C14" s="93">
        <v>35000</v>
      </c>
      <c r="D14" s="291"/>
      <c r="E14" s="340"/>
      <c r="F14" s="90"/>
      <c r="G14" s="67"/>
    </row>
    <row r="15" spans="1:7" ht="15.75" hidden="1" customHeight="1">
      <c r="A15" s="80">
        <v>758</v>
      </c>
      <c r="B15" s="81" t="s">
        <v>111</v>
      </c>
      <c r="C15" s="77">
        <f>C19+C16+C21</f>
        <v>691906.48</v>
      </c>
      <c r="D15" s="238"/>
      <c r="E15" s="292"/>
    </row>
    <row r="16" spans="1:7" ht="27.75" hidden="1" customHeight="1">
      <c r="A16" s="10"/>
      <c r="B16" s="79" t="s">
        <v>112</v>
      </c>
      <c r="C16" s="1">
        <f>C17</f>
        <v>649631</v>
      </c>
      <c r="D16" s="238"/>
      <c r="E16" s="292"/>
    </row>
    <row r="17" spans="1:8" ht="24.75" hidden="1" customHeight="1">
      <c r="A17" s="9" t="s">
        <v>113</v>
      </c>
      <c r="B17" s="8" t="s">
        <v>120</v>
      </c>
      <c r="C17" s="1">
        <v>649631</v>
      </c>
      <c r="D17" s="238"/>
      <c r="E17" s="292"/>
    </row>
    <row r="18" spans="1:8" ht="29.25" hidden="1" customHeight="1">
      <c r="A18" s="10"/>
      <c r="B18" s="79" t="s">
        <v>114</v>
      </c>
      <c r="C18" s="1">
        <v>30846.75</v>
      </c>
      <c r="D18" s="238"/>
      <c r="E18" s="292"/>
    </row>
    <row r="19" spans="1:8" ht="38.25" hidden="1" customHeight="1">
      <c r="A19" s="9" t="s">
        <v>115</v>
      </c>
      <c r="B19" s="8" t="s">
        <v>118</v>
      </c>
      <c r="C19" s="1">
        <f>C18</f>
        <v>30846.75</v>
      </c>
      <c r="D19" s="238"/>
      <c r="E19" s="292"/>
    </row>
    <row r="20" spans="1:8" ht="27" hidden="1" customHeight="1">
      <c r="A20" s="10"/>
      <c r="B20" s="79" t="s">
        <v>116</v>
      </c>
      <c r="C20" s="1">
        <f>C21</f>
        <v>11428.73</v>
      </c>
      <c r="D20" s="238"/>
      <c r="E20" s="292"/>
    </row>
    <row r="21" spans="1:8" ht="24" hidden="1">
      <c r="A21" s="9" t="s">
        <v>117</v>
      </c>
      <c r="B21" s="8" t="s">
        <v>119</v>
      </c>
      <c r="C21" s="1">
        <v>11428.73</v>
      </c>
      <c r="D21" s="238"/>
      <c r="E21" s="292"/>
    </row>
    <row r="22" spans="1:8" s="95" customFormat="1" ht="17.100000000000001" hidden="1" customHeight="1">
      <c r="A22" s="80">
        <v>921</v>
      </c>
      <c r="B22" s="81" t="s">
        <v>30</v>
      </c>
      <c r="C22" s="77">
        <f>C23</f>
        <v>26897</v>
      </c>
      <c r="D22" s="291">
        <f>D23</f>
        <v>26897</v>
      </c>
      <c r="E22" s="292"/>
    </row>
    <row r="23" spans="1:8" s="12" customFormat="1" ht="26.25" hidden="1" customHeight="1">
      <c r="A23" s="10"/>
      <c r="B23" s="79" t="s">
        <v>90</v>
      </c>
      <c r="C23" s="1">
        <f>C25</f>
        <v>26897</v>
      </c>
      <c r="D23" s="238">
        <f>D24</f>
        <v>26897</v>
      </c>
      <c r="E23" s="292"/>
    </row>
    <row r="24" spans="1:8" s="97" customFormat="1" ht="36.75" hidden="1" customHeight="1">
      <c r="A24" s="9" t="s">
        <v>88</v>
      </c>
      <c r="B24" s="96" t="s">
        <v>110</v>
      </c>
      <c r="C24" s="1"/>
      <c r="D24" s="238">
        <v>26897</v>
      </c>
      <c r="E24" s="292"/>
    </row>
    <row r="25" spans="1:8" s="97" customFormat="1" ht="36.75" hidden="1" customHeight="1">
      <c r="A25" s="9" t="s">
        <v>89</v>
      </c>
      <c r="B25" s="98" t="s">
        <v>110</v>
      </c>
      <c r="C25" s="1">
        <v>26897</v>
      </c>
      <c r="D25" s="238"/>
      <c r="E25" s="292"/>
    </row>
    <row r="26" spans="1:8" s="95" customFormat="1" ht="17.100000000000001" hidden="1" customHeight="1">
      <c r="A26" s="80">
        <v>926</v>
      </c>
      <c r="B26" s="81" t="s">
        <v>34</v>
      </c>
      <c r="C26" s="77">
        <f>C27</f>
        <v>286176.65999999997</v>
      </c>
      <c r="D26" s="291">
        <f>D27</f>
        <v>98782.849999999977</v>
      </c>
      <c r="E26" s="292"/>
      <c r="H26" s="99">
        <f>C26-D26</f>
        <v>187393.81</v>
      </c>
    </row>
    <row r="27" spans="1:8" s="12" customFormat="1" ht="26.25" hidden="1" customHeight="1">
      <c r="A27" s="10"/>
      <c r="B27" s="79" t="s">
        <v>108</v>
      </c>
      <c r="C27" s="1">
        <f>C29</f>
        <v>286176.65999999997</v>
      </c>
      <c r="D27" s="238">
        <f>D28</f>
        <v>98782.849999999977</v>
      </c>
      <c r="E27" s="292"/>
      <c r="H27" s="100">
        <f>C29-D28</f>
        <v>187393.81</v>
      </c>
    </row>
    <row r="28" spans="1:8" s="97" customFormat="1" ht="37.5" hidden="1" customHeight="1">
      <c r="A28" s="74" t="s">
        <v>42</v>
      </c>
      <c r="B28" s="96" t="s">
        <v>110</v>
      </c>
      <c r="C28" s="83"/>
      <c r="D28" s="244">
        <f>286176.66-187393.81</f>
        <v>98782.849999999977</v>
      </c>
      <c r="E28" s="331"/>
      <c r="H28" s="97" t="s">
        <v>92</v>
      </c>
    </row>
    <row r="29" spans="1:8" s="97" customFormat="1" ht="37.5" hidden="1" customHeight="1">
      <c r="A29" s="74" t="s">
        <v>87</v>
      </c>
      <c r="B29" s="98" t="s">
        <v>110</v>
      </c>
      <c r="C29" s="83">
        <f>286176.66</f>
        <v>286176.65999999997</v>
      </c>
      <c r="D29" s="244"/>
      <c r="E29" s="331"/>
      <c r="H29" s="97" t="s">
        <v>93</v>
      </c>
    </row>
    <row r="30" spans="1:8" s="12" customFormat="1" ht="56.25" hidden="1" customHeight="1">
      <c r="A30" s="10"/>
      <c r="B30" s="79" t="s">
        <v>69</v>
      </c>
      <c r="C30" s="1">
        <v>60000</v>
      </c>
      <c r="D30" s="238"/>
      <c r="E30" s="292"/>
    </row>
    <row r="31" spans="1:8" s="97" customFormat="1" ht="38.25" hidden="1" customHeight="1">
      <c r="A31" s="9" t="s">
        <v>46</v>
      </c>
      <c r="B31" s="8" t="s">
        <v>47</v>
      </c>
      <c r="C31" s="1"/>
      <c r="D31" s="238"/>
      <c r="E31" s="292"/>
    </row>
    <row r="32" spans="1:8" s="97" customFormat="1" ht="38.25" hidden="1" customHeight="1">
      <c r="A32" s="9" t="s">
        <v>38</v>
      </c>
      <c r="B32" s="8" t="s">
        <v>66</v>
      </c>
      <c r="C32" s="1"/>
      <c r="D32" s="238"/>
      <c r="E32" s="292"/>
    </row>
    <row r="33" spans="1:9" s="97" customFormat="1" ht="30.75" hidden="1" customHeight="1">
      <c r="A33" s="9" t="s">
        <v>67</v>
      </c>
      <c r="B33" s="8" t="s">
        <v>68</v>
      </c>
      <c r="C33" s="1">
        <v>60000</v>
      </c>
      <c r="D33" s="249"/>
      <c r="E33" s="295"/>
    </row>
    <row r="34" spans="1:9" s="21" customFormat="1" ht="16.5" customHeight="1">
      <c r="A34" s="18">
        <v>758</v>
      </c>
      <c r="B34" s="19" t="s">
        <v>176</v>
      </c>
      <c r="C34" s="20">
        <f>C36+C38</f>
        <v>129900</v>
      </c>
      <c r="D34" s="258"/>
      <c r="E34" s="259"/>
    </row>
    <row r="35" spans="1:9" s="24" customFormat="1" ht="18" customHeight="1">
      <c r="A35" s="22"/>
      <c r="B35" s="23" t="s">
        <v>179</v>
      </c>
      <c r="C35" s="27">
        <f>C36</f>
        <v>84900</v>
      </c>
      <c r="D35" s="258"/>
      <c r="E35" s="259"/>
    </row>
    <row r="36" spans="1:9" s="24" customFormat="1" ht="16.5" customHeight="1">
      <c r="A36" s="25" t="s">
        <v>177</v>
      </c>
      <c r="B36" s="26" t="s">
        <v>178</v>
      </c>
      <c r="C36" s="28">
        <v>84900</v>
      </c>
      <c r="D36" s="258"/>
      <c r="E36" s="259"/>
    </row>
    <row r="37" spans="1:9" s="24" customFormat="1" ht="36.75" customHeight="1">
      <c r="A37" s="22"/>
      <c r="B37" s="23" t="s">
        <v>186</v>
      </c>
      <c r="C37" s="29">
        <f>C38</f>
        <v>45000</v>
      </c>
      <c r="D37" s="258"/>
      <c r="E37" s="259"/>
    </row>
    <row r="38" spans="1:9" s="24" customFormat="1" ht="16.5" customHeight="1">
      <c r="A38" s="25" t="s">
        <v>187</v>
      </c>
      <c r="B38" s="26" t="s">
        <v>188</v>
      </c>
      <c r="C38" s="30">
        <v>45000</v>
      </c>
      <c r="D38" s="258"/>
      <c r="E38" s="259"/>
    </row>
    <row r="39" spans="1:9" s="78" customFormat="1" ht="15.75" customHeight="1">
      <c r="A39" s="75" t="s">
        <v>160</v>
      </c>
      <c r="B39" s="76" t="s">
        <v>162</v>
      </c>
      <c r="C39" s="77">
        <f>C40</f>
        <v>1700</v>
      </c>
      <c r="D39" s="260"/>
      <c r="E39" s="261"/>
    </row>
    <row r="40" spans="1:9" s="12" customFormat="1" ht="25.5" customHeight="1">
      <c r="A40" s="10"/>
      <c r="B40" s="79" t="s">
        <v>163</v>
      </c>
      <c r="C40" s="1">
        <f>C41</f>
        <v>1700</v>
      </c>
      <c r="D40" s="262"/>
      <c r="E40" s="263"/>
    </row>
    <row r="41" spans="1:9" s="12" customFormat="1" ht="27" customHeight="1">
      <c r="A41" s="9" t="s">
        <v>161</v>
      </c>
      <c r="B41" s="8" t="s">
        <v>164</v>
      </c>
      <c r="C41" s="1">
        <v>1700</v>
      </c>
      <c r="D41" s="264"/>
      <c r="E41" s="265"/>
    </row>
    <row r="42" spans="1:9" ht="15.75" hidden="1" customHeight="1">
      <c r="A42" s="80">
        <v>900</v>
      </c>
      <c r="B42" s="81" t="s">
        <v>84</v>
      </c>
      <c r="C42" s="77">
        <f>C46+C44</f>
        <v>220000</v>
      </c>
      <c r="D42" s="238"/>
      <c r="E42" s="292"/>
    </row>
    <row r="43" spans="1:9" ht="21" hidden="1" customHeight="1">
      <c r="A43" s="10"/>
      <c r="B43" s="79" t="s">
        <v>135</v>
      </c>
      <c r="C43" s="1">
        <v>220000</v>
      </c>
      <c r="D43" s="238"/>
      <c r="E43" s="292"/>
    </row>
    <row r="44" spans="1:9" ht="31.5" hidden="1" customHeight="1">
      <c r="A44" s="9" t="s">
        <v>136</v>
      </c>
      <c r="B44" s="8" t="s">
        <v>137</v>
      </c>
      <c r="C44" s="1">
        <v>220000</v>
      </c>
      <c r="D44" s="238"/>
      <c r="E44" s="292"/>
    </row>
    <row r="45" spans="1:9" s="12" customFormat="1" ht="19.5" customHeight="1">
      <c r="A45" s="10"/>
      <c r="B45" s="76" t="s">
        <v>13</v>
      </c>
      <c r="C45" s="101">
        <f>C34+C39</f>
        <v>131600</v>
      </c>
      <c r="D45" s="291"/>
      <c r="E45" s="341"/>
      <c r="F45" s="100">
        <f>C45-D45</f>
        <v>131600</v>
      </c>
      <c r="H45" s="100">
        <f>C45-D45</f>
        <v>131600</v>
      </c>
      <c r="I45" s="100">
        <f>C45-D45</f>
        <v>131600</v>
      </c>
    </row>
    <row r="46" spans="1:9" s="2" customFormat="1" ht="18" customHeight="1">
      <c r="A46" s="102"/>
      <c r="C46" s="103"/>
      <c r="D46" s="104" t="s">
        <v>37</v>
      </c>
    </row>
    <row r="47" spans="1:9" s="2" customFormat="1" ht="14.25" customHeight="1">
      <c r="A47" s="105" t="s">
        <v>217</v>
      </c>
    </row>
    <row r="48" spans="1:9" s="106" customFormat="1" ht="12" customHeight="1">
      <c r="A48" s="75" t="s">
        <v>53</v>
      </c>
      <c r="B48" s="322" t="s">
        <v>57</v>
      </c>
      <c r="C48" s="322" t="s">
        <v>55</v>
      </c>
      <c r="D48" s="324" t="s">
        <v>56</v>
      </c>
      <c r="E48" s="325"/>
    </row>
    <row r="49" spans="1:6" s="106" customFormat="1" ht="9.9" customHeight="1">
      <c r="A49" s="9" t="s">
        <v>58</v>
      </c>
      <c r="B49" s="323"/>
      <c r="C49" s="323"/>
      <c r="D49" s="326"/>
      <c r="E49" s="261"/>
    </row>
    <row r="50" spans="1:6" s="95" customFormat="1" ht="17.100000000000001" hidden="1" customHeight="1">
      <c r="A50" s="80">
        <v>500</v>
      </c>
      <c r="B50" s="81" t="s">
        <v>80</v>
      </c>
      <c r="C50" s="77">
        <f>C56</f>
        <v>30000</v>
      </c>
      <c r="D50" s="291"/>
      <c r="E50" s="292"/>
    </row>
    <row r="51" spans="1:6" s="78" customFormat="1" ht="15.9" hidden="1" customHeight="1">
      <c r="A51" s="107">
        <v>90001</v>
      </c>
      <c r="B51" s="108" t="s">
        <v>63</v>
      </c>
      <c r="C51" s="1">
        <f>C52</f>
        <v>1166859.43</v>
      </c>
      <c r="D51" s="266"/>
      <c r="E51" s="267"/>
    </row>
    <row r="52" spans="1:6" s="78" customFormat="1" ht="39" hidden="1" customHeight="1">
      <c r="A52" s="109"/>
      <c r="B52" s="110" t="s">
        <v>62</v>
      </c>
      <c r="C52" s="1">
        <v>1166859.43</v>
      </c>
      <c r="D52" s="266"/>
      <c r="E52" s="267"/>
      <c r="F52" s="111" t="e">
        <f>C52-#REF!-C265</f>
        <v>#REF!</v>
      </c>
    </row>
    <row r="53" spans="1:6" s="78" customFormat="1" ht="15.9" hidden="1" customHeight="1">
      <c r="A53" s="107">
        <v>90005</v>
      </c>
      <c r="B53" s="108" t="s">
        <v>43</v>
      </c>
      <c r="C53" s="1"/>
      <c r="D53" s="266"/>
      <c r="E53" s="267"/>
    </row>
    <row r="54" spans="1:6" s="78" customFormat="1" ht="26.25" hidden="1" customHeight="1">
      <c r="A54" s="109"/>
      <c r="B54" s="110" t="s">
        <v>44</v>
      </c>
      <c r="C54" s="1"/>
      <c r="D54" s="266"/>
      <c r="E54" s="267"/>
    </row>
    <row r="55" spans="1:6" s="78" customFormat="1" ht="26.25" hidden="1" customHeight="1">
      <c r="A55" s="109"/>
      <c r="B55" s="110" t="s">
        <v>45</v>
      </c>
      <c r="C55" s="1"/>
      <c r="D55" s="266"/>
      <c r="E55" s="267"/>
    </row>
    <row r="56" spans="1:6" s="78" customFormat="1" ht="15.9" hidden="1" customHeight="1">
      <c r="A56" s="107">
        <v>50095</v>
      </c>
      <c r="B56" s="108" t="s">
        <v>5</v>
      </c>
      <c r="C56" s="1">
        <f>C58</f>
        <v>30000</v>
      </c>
      <c r="D56" s="266"/>
      <c r="E56" s="267"/>
    </row>
    <row r="57" spans="1:6" s="78" customFormat="1" ht="17.100000000000001" hidden="1" customHeight="1">
      <c r="A57" s="109"/>
      <c r="B57" s="112" t="s">
        <v>48</v>
      </c>
      <c r="C57" s="1"/>
      <c r="D57" s="266"/>
      <c r="E57" s="267"/>
    </row>
    <row r="58" spans="1:6" s="78" customFormat="1" ht="15.75" hidden="1" customHeight="1">
      <c r="A58" s="109"/>
      <c r="B58" s="3" t="s">
        <v>51</v>
      </c>
      <c r="C58" s="1">
        <v>30000</v>
      </c>
      <c r="D58" s="266"/>
      <c r="E58" s="267"/>
    </row>
    <row r="59" spans="1:6" s="78" customFormat="1" ht="17.100000000000001" hidden="1" customHeight="1">
      <c r="A59" s="80">
        <v>500</v>
      </c>
      <c r="B59" s="81" t="s">
        <v>80</v>
      </c>
      <c r="C59" s="77">
        <f>C60</f>
        <v>26275.48</v>
      </c>
      <c r="D59" s="268"/>
      <c r="E59" s="269"/>
    </row>
    <row r="60" spans="1:6" s="78" customFormat="1" ht="15.9" hidden="1" customHeight="1">
      <c r="A60" s="107">
        <v>50095</v>
      </c>
      <c r="B60" s="108" t="s">
        <v>138</v>
      </c>
      <c r="C60" s="1">
        <f>C62</f>
        <v>26275.48</v>
      </c>
      <c r="D60" s="266"/>
      <c r="E60" s="267"/>
    </row>
    <row r="61" spans="1:6" s="78" customFormat="1" ht="17.100000000000001" hidden="1" customHeight="1">
      <c r="A61" s="109"/>
      <c r="B61" s="112" t="s">
        <v>35</v>
      </c>
      <c r="C61" s="1"/>
      <c r="D61" s="266"/>
      <c r="E61" s="267"/>
    </row>
    <row r="62" spans="1:6" s="78" customFormat="1" ht="12" hidden="1" customHeight="1">
      <c r="A62" s="109"/>
      <c r="B62" s="3" t="s">
        <v>51</v>
      </c>
      <c r="C62" s="1">
        <v>26275.48</v>
      </c>
      <c r="D62" s="266"/>
      <c r="E62" s="267"/>
    </row>
    <row r="63" spans="1:6" s="78" customFormat="1" ht="17.100000000000001" customHeight="1">
      <c r="A63" s="80">
        <v>600</v>
      </c>
      <c r="B63" s="81" t="s">
        <v>3</v>
      </c>
      <c r="C63" s="77">
        <f>C66</f>
        <v>162000</v>
      </c>
      <c r="D63" s="291"/>
      <c r="E63" s="334"/>
    </row>
    <row r="64" spans="1:6" s="78" customFormat="1" ht="15.9" hidden="1" customHeight="1">
      <c r="A64" s="107">
        <v>60014</v>
      </c>
      <c r="B64" s="112" t="s">
        <v>49</v>
      </c>
      <c r="C64" s="1"/>
      <c r="D64" s="238"/>
      <c r="E64" s="248"/>
    </row>
    <row r="65" spans="1:5" s="86" customFormat="1" ht="21" hidden="1" customHeight="1">
      <c r="A65" s="109"/>
      <c r="B65" s="110" t="s">
        <v>75</v>
      </c>
      <c r="C65" s="1"/>
      <c r="D65" s="238"/>
      <c r="E65" s="248"/>
    </row>
    <row r="66" spans="1:5" s="78" customFormat="1" ht="15.9" customHeight="1">
      <c r="A66" s="107">
        <v>60016</v>
      </c>
      <c r="B66" s="108" t="s">
        <v>2</v>
      </c>
      <c r="C66" s="1">
        <f>C67</f>
        <v>162000</v>
      </c>
      <c r="D66" s="238"/>
      <c r="E66" s="248"/>
    </row>
    <row r="67" spans="1:5" s="86" customFormat="1" ht="12.75" customHeight="1">
      <c r="A67" s="113"/>
      <c r="B67" s="110" t="s">
        <v>139</v>
      </c>
      <c r="C67" s="83">
        <v>162000</v>
      </c>
      <c r="D67" s="244"/>
      <c r="E67" s="245"/>
    </row>
    <row r="68" spans="1:5" s="86" customFormat="1" ht="35.25" hidden="1" customHeight="1">
      <c r="A68" s="114"/>
      <c r="B68" s="115" t="s">
        <v>128</v>
      </c>
      <c r="C68" s="83"/>
      <c r="D68" s="244"/>
      <c r="E68" s="270"/>
    </row>
    <row r="69" spans="1:5" s="78" customFormat="1" ht="17.100000000000001" hidden="1" customHeight="1">
      <c r="A69" s="109"/>
      <c r="B69" s="112" t="s">
        <v>48</v>
      </c>
      <c r="C69" s="1"/>
      <c r="D69" s="238"/>
      <c r="E69" s="248"/>
    </row>
    <row r="70" spans="1:5" s="78" customFormat="1" ht="13.5" hidden="1" customHeight="1">
      <c r="A70" s="109"/>
      <c r="B70" s="3" t="s">
        <v>72</v>
      </c>
      <c r="C70" s="1"/>
      <c r="D70" s="238"/>
      <c r="E70" s="248"/>
    </row>
    <row r="71" spans="1:5" s="78" customFormat="1" ht="10.5" hidden="1" customHeight="1">
      <c r="A71" s="109"/>
      <c r="B71" s="3" t="s">
        <v>52</v>
      </c>
      <c r="C71" s="1"/>
      <c r="D71" s="238"/>
      <c r="E71" s="248"/>
    </row>
    <row r="72" spans="1:5" s="78" customFormat="1" ht="15.75" hidden="1" customHeight="1">
      <c r="A72" s="80">
        <v>801</v>
      </c>
      <c r="B72" s="81" t="s">
        <v>61</v>
      </c>
      <c r="C72" s="77">
        <f>C73</f>
        <v>0</v>
      </c>
      <c r="D72" s="332"/>
      <c r="E72" s="333"/>
    </row>
    <row r="73" spans="1:5" s="78" customFormat="1" ht="15.75" hidden="1" customHeight="1">
      <c r="A73" s="107">
        <v>80195</v>
      </c>
      <c r="B73" s="3" t="s">
        <v>5</v>
      </c>
      <c r="C73" s="1"/>
      <c r="D73" s="238"/>
      <c r="E73" s="248"/>
    </row>
    <row r="74" spans="1:5" s="78" customFormat="1" ht="17.100000000000001" hidden="1" customHeight="1">
      <c r="A74" s="109"/>
      <c r="B74" s="112" t="s">
        <v>35</v>
      </c>
      <c r="C74" s="1"/>
      <c r="D74" s="238"/>
      <c r="E74" s="248"/>
    </row>
    <row r="75" spans="1:5" s="78" customFormat="1" ht="12" hidden="1" customHeight="1">
      <c r="A75" s="109"/>
      <c r="B75" s="3" t="s">
        <v>74</v>
      </c>
      <c r="C75" s="1"/>
      <c r="D75" s="238"/>
      <c r="E75" s="248"/>
    </row>
    <row r="76" spans="1:5" s="78" customFormat="1" ht="15" customHeight="1">
      <c r="A76" s="116">
        <v>630</v>
      </c>
      <c r="B76" s="76" t="s">
        <v>189</v>
      </c>
      <c r="C76" s="117"/>
      <c r="D76" s="257">
        <f>D77</f>
        <v>5000</v>
      </c>
      <c r="E76" s="256"/>
    </row>
    <row r="77" spans="1:5" s="119" customFormat="1" ht="12" customHeight="1">
      <c r="A77" s="118">
        <v>63003</v>
      </c>
      <c r="B77" s="108" t="s">
        <v>190</v>
      </c>
      <c r="C77" s="32"/>
      <c r="D77" s="255">
        <f>D78</f>
        <v>5000</v>
      </c>
      <c r="E77" s="256"/>
    </row>
    <row r="78" spans="1:5" s="78" customFormat="1" ht="12" customHeight="1">
      <c r="A78" s="3"/>
      <c r="B78" s="112" t="s">
        <v>35</v>
      </c>
      <c r="C78" s="17"/>
      <c r="D78" s="255">
        <f>D79</f>
        <v>5000</v>
      </c>
      <c r="E78" s="256"/>
    </row>
    <row r="79" spans="1:5" s="78" customFormat="1" ht="12" customHeight="1">
      <c r="A79" s="3"/>
      <c r="B79" s="3" t="s">
        <v>51</v>
      </c>
      <c r="C79" s="17"/>
      <c r="D79" s="335">
        <v>5000</v>
      </c>
      <c r="E79" s="336"/>
    </row>
    <row r="80" spans="1:5" s="44" customFormat="1" ht="15.75" customHeight="1">
      <c r="A80" s="87" t="s">
        <v>191</v>
      </c>
      <c r="B80" s="120" t="s">
        <v>0</v>
      </c>
      <c r="C80" s="34"/>
      <c r="D80" s="337">
        <f>D81</f>
        <v>5000</v>
      </c>
      <c r="E80" s="338"/>
    </row>
    <row r="81" spans="1:5" s="123" customFormat="1" ht="15.75" customHeight="1">
      <c r="A81" s="121" t="s">
        <v>192</v>
      </c>
      <c r="B81" s="122" t="s">
        <v>193</v>
      </c>
      <c r="C81" s="36"/>
      <c r="D81" s="255">
        <f>D82</f>
        <v>5000</v>
      </c>
      <c r="E81" s="256"/>
    </row>
    <row r="82" spans="1:5" s="78" customFormat="1" ht="15.75" customHeight="1">
      <c r="A82" s="3"/>
      <c r="B82" s="112" t="s">
        <v>35</v>
      </c>
      <c r="C82" s="17"/>
      <c r="D82" s="255">
        <f>D83</f>
        <v>5000</v>
      </c>
      <c r="E82" s="256"/>
    </row>
    <row r="83" spans="1:5" s="78" customFormat="1" ht="12.75" customHeight="1">
      <c r="A83" s="3"/>
      <c r="B83" s="3" t="s">
        <v>51</v>
      </c>
      <c r="C83" s="17"/>
      <c r="D83" s="335">
        <v>5000</v>
      </c>
      <c r="E83" s="336"/>
    </row>
    <row r="84" spans="1:5" s="44" customFormat="1" ht="15.75" customHeight="1">
      <c r="A84" s="87" t="s">
        <v>194</v>
      </c>
      <c r="B84" s="120" t="s">
        <v>195</v>
      </c>
      <c r="C84" s="34"/>
      <c r="D84" s="337">
        <f>D85</f>
        <v>5000</v>
      </c>
      <c r="E84" s="338"/>
    </row>
    <row r="85" spans="1:5" s="123" customFormat="1" ht="15.75" customHeight="1">
      <c r="A85" s="121" t="s">
        <v>196</v>
      </c>
      <c r="B85" s="122" t="s">
        <v>197</v>
      </c>
      <c r="C85" s="36"/>
      <c r="D85" s="255">
        <f>D86</f>
        <v>5000</v>
      </c>
      <c r="E85" s="256"/>
    </row>
    <row r="86" spans="1:5" s="78" customFormat="1" ht="15.75" customHeight="1">
      <c r="A86" s="3"/>
      <c r="B86" s="112" t="s">
        <v>35</v>
      </c>
      <c r="C86" s="17"/>
      <c r="D86" s="255">
        <f>D87</f>
        <v>5000</v>
      </c>
      <c r="E86" s="256"/>
    </row>
    <row r="87" spans="1:5" ht="12" customHeight="1">
      <c r="A87" s="33"/>
      <c r="B87" s="3" t="s">
        <v>51</v>
      </c>
      <c r="C87" s="17"/>
      <c r="D87" s="335">
        <v>5000</v>
      </c>
      <c r="E87" s="336"/>
    </row>
    <row r="88" spans="1:5" s="44" customFormat="1" ht="13.5" customHeight="1">
      <c r="A88" s="87" t="s">
        <v>125</v>
      </c>
      <c r="B88" s="120" t="s">
        <v>122</v>
      </c>
      <c r="C88" s="35"/>
      <c r="D88" s="251">
        <f>D89+D92</f>
        <v>456500</v>
      </c>
      <c r="E88" s="252"/>
    </row>
    <row r="89" spans="1:5" s="123" customFormat="1" ht="16.5" customHeight="1">
      <c r="A89" s="121" t="s">
        <v>141</v>
      </c>
      <c r="B89" s="122" t="s">
        <v>140</v>
      </c>
      <c r="C89" s="37"/>
      <c r="D89" s="246">
        <f>D90</f>
        <v>47000</v>
      </c>
      <c r="E89" s="247"/>
    </row>
    <row r="90" spans="1:5" s="78" customFormat="1" ht="17.100000000000001" customHeight="1">
      <c r="A90" s="109"/>
      <c r="B90" s="112" t="s">
        <v>48</v>
      </c>
      <c r="C90" s="1"/>
      <c r="D90" s="238">
        <f>D91</f>
        <v>47000</v>
      </c>
      <c r="E90" s="248"/>
    </row>
    <row r="91" spans="1:5" s="78" customFormat="1" ht="12" customHeight="1">
      <c r="A91" s="109"/>
      <c r="B91" s="3" t="s">
        <v>72</v>
      </c>
      <c r="C91" s="1"/>
      <c r="D91" s="238">
        <v>47000</v>
      </c>
      <c r="E91" s="248"/>
    </row>
    <row r="92" spans="1:5" s="123" customFormat="1" ht="16.5" customHeight="1">
      <c r="A92" s="121" t="s">
        <v>126</v>
      </c>
      <c r="B92" s="122" t="s">
        <v>127</v>
      </c>
      <c r="C92" s="37"/>
      <c r="D92" s="246">
        <f>D93</f>
        <v>409500</v>
      </c>
      <c r="E92" s="247"/>
    </row>
    <row r="93" spans="1:5" s="78" customFormat="1" ht="17.100000000000001" customHeight="1">
      <c r="A93" s="109"/>
      <c r="B93" s="112" t="s">
        <v>48</v>
      </c>
      <c r="C93" s="1"/>
      <c r="D93" s="238">
        <f>D94</f>
        <v>409500</v>
      </c>
      <c r="E93" s="248"/>
    </row>
    <row r="94" spans="1:5" s="78" customFormat="1" ht="12" customHeight="1">
      <c r="A94" s="109"/>
      <c r="B94" s="3" t="s">
        <v>72</v>
      </c>
      <c r="C94" s="1"/>
      <c r="D94" s="249">
        <v>409500</v>
      </c>
      <c r="E94" s="250"/>
    </row>
    <row r="95" spans="1:5" s="44" customFormat="1" ht="15.75" customHeight="1">
      <c r="A95" s="87" t="s">
        <v>198</v>
      </c>
      <c r="B95" s="120" t="s">
        <v>199</v>
      </c>
      <c r="C95" s="34">
        <f>C96</f>
        <v>5000</v>
      </c>
      <c r="D95" s="124"/>
      <c r="E95" s="125"/>
    </row>
    <row r="96" spans="1:5" s="123" customFormat="1" ht="15.75" customHeight="1">
      <c r="A96" s="121" t="s">
        <v>200</v>
      </c>
      <c r="B96" s="122" t="s">
        <v>201</v>
      </c>
      <c r="C96" s="36">
        <f>C97</f>
        <v>5000</v>
      </c>
      <c r="D96" s="124"/>
      <c r="E96" s="125"/>
    </row>
    <row r="97" spans="1:5" s="50" customFormat="1" ht="15" customHeight="1">
      <c r="A97" s="91"/>
      <c r="B97" s="126" t="s">
        <v>202</v>
      </c>
      <c r="C97" s="40">
        <v>5000</v>
      </c>
      <c r="D97" s="124"/>
      <c r="E97" s="125"/>
    </row>
    <row r="98" spans="1:5" s="44" customFormat="1" ht="18.75" customHeight="1">
      <c r="A98" s="87" t="s">
        <v>144</v>
      </c>
      <c r="B98" s="88" t="s">
        <v>146</v>
      </c>
      <c r="C98" s="89"/>
      <c r="D98" s="253">
        <f>D99</f>
        <v>90000</v>
      </c>
      <c r="E98" s="254"/>
    </row>
    <row r="99" spans="1:5" s="123" customFormat="1" ht="26.25" customHeight="1">
      <c r="A99" s="121" t="s">
        <v>145</v>
      </c>
      <c r="B99" s="127" t="s">
        <v>175</v>
      </c>
      <c r="C99" s="128"/>
      <c r="D99" s="240">
        <f>D100</f>
        <v>90000</v>
      </c>
      <c r="E99" s="241"/>
    </row>
    <row r="100" spans="1:5" s="132" customFormat="1" ht="14.25" customHeight="1">
      <c r="A100" s="129"/>
      <c r="B100" s="130" t="s">
        <v>147</v>
      </c>
      <c r="C100" s="131"/>
      <c r="D100" s="242">
        <v>90000</v>
      </c>
      <c r="E100" s="243"/>
    </row>
    <row r="101" spans="1:5" s="136" customFormat="1" ht="15.75" customHeight="1">
      <c r="A101" s="133">
        <v>801</v>
      </c>
      <c r="B101" s="134" t="s">
        <v>61</v>
      </c>
      <c r="C101" s="135">
        <f>C102+C130+C143+C149+C158+C161</f>
        <v>680900</v>
      </c>
      <c r="D101" s="271">
        <f>D102+D130+D143+D149+D161</f>
        <v>66000</v>
      </c>
      <c r="E101" s="272"/>
    </row>
    <row r="102" spans="1:5" s="2" customFormat="1" ht="15.75" customHeight="1">
      <c r="A102" s="14">
        <v>80101</v>
      </c>
      <c r="B102" s="5" t="s">
        <v>148</v>
      </c>
      <c r="C102" s="16">
        <f>C103+C116+C119+C121+C125</f>
        <v>505300</v>
      </c>
      <c r="D102" s="38">
        <f>D103+D116+D119+D121</f>
        <v>25400</v>
      </c>
      <c r="E102" s="137"/>
    </row>
    <row r="103" spans="1:5" s="2" customFormat="1" ht="13.5" customHeight="1">
      <c r="A103" s="4"/>
      <c r="B103" s="7" t="s">
        <v>149</v>
      </c>
      <c r="C103" s="16">
        <f>C104</f>
        <v>366700</v>
      </c>
      <c r="D103" s="273"/>
      <c r="E103" s="274"/>
    </row>
    <row r="104" spans="1:5" s="2" customFormat="1" ht="14.25" customHeight="1">
      <c r="A104" s="4"/>
      <c r="B104" s="4" t="s">
        <v>72</v>
      </c>
      <c r="C104" s="16">
        <f>200000+140000+26700</f>
        <v>366700</v>
      </c>
      <c r="D104" s="257"/>
      <c r="E104" s="256"/>
    </row>
    <row r="105" spans="1:5" s="2" customFormat="1" ht="13.5" hidden="1" customHeight="1">
      <c r="A105" s="4"/>
      <c r="B105" s="7" t="s">
        <v>150</v>
      </c>
      <c r="C105" s="16">
        <f>C106</f>
        <v>8762</v>
      </c>
      <c r="D105" s="257"/>
      <c r="E105" s="256"/>
    </row>
    <row r="106" spans="1:5" s="2" customFormat="1" ht="14.25" hidden="1" customHeight="1">
      <c r="A106" s="4"/>
      <c r="B106" s="4" t="s">
        <v>72</v>
      </c>
      <c r="C106" s="16">
        <v>8762</v>
      </c>
      <c r="D106" s="257"/>
      <c r="E106" s="256"/>
    </row>
    <row r="107" spans="1:5" s="2" customFormat="1" ht="14.25" hidden="1" customHeight="1">
      <c r="A107" s="4"/>
      <c r="B107" s="4" t="s">
        <v>51</v>
      </c>
      <c r="C107" s="16"/>
      <c r="D107" s="257"/>
      <c r="E107" s="256"/>
    </row>
    <row r="108" spans="1:5" s="2" customFormat="1" ht="13.5" hidden="1" customHeight="1">
      <c r="A108" s="4"/>
      <c r="B108" s="7" t="s">
        <v>151</v>
      </c>
      <c r="C108" s="16">
        <f>C109</f>
        <v>7000</v>
      </c>
      <c r="D108" s="257"/>
      <c r="E108" s="256"/>
    </row>
    <row r="109" spans="1:5" s="2" customFormat="1" ht="14.25" hidden="1" customHeight="1">
      <c r="A109" s="4"/>
      <c r="B109" s="4" t="s">
        <v>72</v>
      </c>
      <c r="C109" s="16">
        <v>7000</v>
      </c>
      <c r="D109" s="257"/>
      <c r="E109" s="256"/>
    </row>
    <row r="110" spans="1:5" s="2" customFormat="1" ht="18.75" hidden="1" customHeight="1">
      <c r="A110" s="14">
        <v>80103</v>
      </c>
      <c r="B110" s="5" t="s">
        <v>152</v>
      </c>
      <c r="C110" s="16">
        <f>C111+C114</f>
        <v>1600</v>
      </c>
      <c r="D110" s="257"/>
      <c r="E110" s="256"/>
    </row>
    <row r="111" spans="1:5" s="2" customFormat="1" ht="13.5" hidden="1" customHeight="1">
      <c r="A111" s="4"/>
      <c r="B111" s="7" t="s">
        <v>153</v>
      </c>
      <c r="C111" s="16">
        <f>C113</f>
        <v>1600</v>
      </c>
      <c r="D111" s="257"/>
      <c r="E111" s="256"/>
    </row>
    <row r="112" spans="1:5" s="2" customFormat="1" ht="14.25" hidden="1" customHeight="1">
      <c r="A112" s="4"/>
      <c r="B112" s="4" t="s">
        <v>72</v>
      </c>
      <c r="C112" s="16"/>
      <c r="D112" s="257"/>
      <c r="E112" s="256"/>
    </row>
    <row r="113" spans="1:5" s="2" customFormat="1" ht="14.25" hidden="1" customHeight="1">
      <c r="A113" s="4"/>
      <c r="B113" s="3" t="s">
        <v>134</v>
      </c>
      <c r="C113" s="16">
        <v>1600</v>
      </c>
      <c r="D113" s="257"/>
      <c r="E113" s="256"/>
    </row>
    <row r="114" spans="1:5" s="2" customFormat="1" ht="13.5" hidden="1" customHeight="1">
      <c r="A114" s="4"/>
      <c r="B114" s="7" t="s">
        <v>151</v>
      </c>
      <c r="C114" s="135"/>
      <c r="D114" s="257"/>
      <c r="E114" s="256"/>
    </row>
    <row r="115" spans="1:5" s="2" customFormat="1" ht="14.25" hidden="1" customHeight="1">
      <c r="A115" s="4"/>
      <c r="B115" s="4" t="s">
        <v>72</v>
      </c>
      <c r="C115" s="16"/>
      <c r="D115" s="257"/>
      <c r="E115" s="256"/>
    </row>
    <row r="116" spans="1:5" s="2" customFormat="1" ht="13.5" customHeight="1">
      <c r="A116" s="4"/>
      <c r="B116" s="7" t="s">
        <v>150</v>
      </c>
      <c r="C116" s="16">
        <f>C117</f>
        <v>66100</v>
      </c>
      <c r="D116" s="257"/>
      <c r="E116" s="256"/>
    </row>
    <row r="117" spans="1:5" s="2" customFormat="1" ht="14.25" customHeight="1">
      <c r="A117" s="4"/>
      <c r="B117" s="4" t="s">
        <v>72</v>
      </c>
      <c r="C117" s="16">
        <f>30000+28000+3700+4400</f>
        <v>66100</v>
      </c>
      <c r="D117" s="257"/>
      <c r="E117" s="256"/>
    </row>
    <row r="118" spans="1:5" s="2" customFormat="1" ht="14.25" customHeight="1">
      <c r="A118" s="4"/>
      <c r="B118" s="3" t="s">
        <v>134</v>
      </c>
      <c r="C118" s="16"/>
      <c r="D118" s="257"/>
      <c r="E118" s="256"/>
    </row>
    <row r="119" spans="1:5" s="2" customFormat="1" ht="13.5" customHeight="1">
      <c r="A119" s="4"/>
      <c r="B119" s="7" t="s">
        <v>151</v>
      </c>
      <c r="C119" s="16">
        <f>C120</f>
        <v>27500</v>
      </c>
      <c r="D119" s="257"/>
      <c r="E119" s="256"/>
    </row>
    <row r="120" spans="1:5" s="2" customFormat="1" ht="14.25" customHeight="1">
      <c r="A120" s="4"/>
      <c r="B120" s="4" t="s">
        <v>72</v>
      </c>
      <c r="C120" s="16">
        <f>20000+7500</f>
        <v>27500</v>
      </c>
      <c r="D120" s="257"/>
      <c r="E120" s="256"/>
    </row>
    <row r="121" spans="1:5" s="2" customFormat="1" ht="13.5" customHeight="1">
      <c r="A121" s="4"/>
      <c r="B121" s="7" t="s">
        <v>154</v>
      </c>
      <c r="C121" s="16"/>
      <c r="D121" s="255">
        <f>D122+D123+D124</f>
        <v>25400</v>
      </c>
      <c r="E121" s="256"/>
    </row>
    <row r="122" spans="1:5" s="2" customFormat="1" ht="14.25" customHeight="1">
      <c r="A122" s="4"/>
      <c r="B122" s="4" t="s">
        <v>134</v>
      </c>
      <c r="C122" s="16"/>
      <c r="D122" s="255">
        <v>1000</v>
      </c>
      <c r="E122" s="256"/>
    </row>
    <row r="123" spans="1:5" s="2" customFormat="1" ht="14.25" customHeight="1">
      <c r="A123" s="4"/>
      <c r="B123" s="4" t="s">
        <v>72</v>
      </c>
      <c r="C123" s="16"/>
      <c r="D123" s="255">
        <v>21400</v>
      </c>
      <c r="E123" s="256"/>
    </row>
    <row r="124" spans="1:5" s="2" customFormat="1" ht="14.25" customHeight="1">
      <c r="A124" s="4"/>
      <c r="B124" s="4" t="s">
        <v>51</v>
      </c>
      <c r="C124" s="16"/>
      <c r="D124" s="255">
        <v>3000</v>
      </c>
      <c r="E124" s="256"/>
    </row>
    <row r="125" spans="1:5" s="43" customFormat="1" ht="13.5" customHeight="1">
      <c r="A125" s="41"/>
      <c r="B125" s="138" t="s">
        <v>203</v>
      </c>
      <c r="C125" s="42">
        <v>45000</v>
      </c>
      <c r="D125" s="139"/>
      <c r="E125" s="140"/>
    </row>
    <row r="126" spans="1:5" s="228" customFormat="1" ht="12" customHeight="1">
      <c r="A126" s="225"/>
      <c r="B126" s="225" t="s">
        <v>204</v>
      </c>
      <c r="C126" s="226">
        <f>C125-C127-C128-C129</f>
        <v>28398.04</v>
      </c>
      <c r="D126" s="227"/>
      <c r="E126" s="140"/>
    </row>
    <row r="127" spans="1:5" s="228" customFormat="1" ht="12" customHeight="1">
      <c r="A127" s="225"/>
      <c r="B127" s="225" t="s">
        <v>205</v>
      </c>
      <c r="C127" s="226">
        <v>5146.96</v>
      </c>
      <c r="D127" s="227"/>
      <c r="E127" s="140"/>
    </row>
    <row r="128" spans="1:5" s="228" customFormat="1" ht="12" customHeight="1">
      <c r="A128" s="225"/>
      <c r="B128" s="225" t="s">
        <v>206</v>
      </c>
      <c r="C128" s="226">
        <v>6455</v>
      </c>
      <c r="D128" s="227"/>
      <c r="E128" s="140"/>
    </row>
    <row r="129" spans="1:5" s="232" customFormat="1" ht="12" customHeight="1">
      <c r="A129" s="229"/>
      <c r="B129" s="230" t="s">
        <v>207</v>
      </c>
      <c r="C129" s="231">
        <v>5000</v>
      </c>
      <c r="D129" s="227"/>
      <c r="E129" s="140"/>
    </row>
    <row r="130" spans="1:5" s="2" customFormat="1" ht="12.75" customHeight="1">
      <c r="A130" s="14">
        <v>80103</v>
      </c>
      <c r="B130" s="5" t="s">
        <v>152</v>
      </c>
      <c r="C130" s="16">
        <f>C131+C136+C138+C141</f>
        <v>4000</v>
      </c>
      <c r="D130" s="255">
        <f>D131+D136+D138+D141</f>
        <v>16000</v>
      </c>
      <c r="E130" s="256"/>
    </row>
    <row r="131" spans="1:5" s="2" customFormat="1" ht="12">
      <c r="A131" s="4"/>
      <c r="B131" s="7" t="s">
        <v>150</v>
      </c>
      <c r="C131" s="16">
        <f>C132</f>
        <v>3000</v>
      </c>
      <c r="D131" s="257"/>
      <c r="E131" s="256"/>
    </row>
    <row r="132" spans="1:5" s="2" customFormat="1" ht="12">
      <c r="A132" s="4"/>
      <c r="B132" s="4" t="s">
        <v>72</v>
      </c>
      <c r="C132" s="16">
        <v>3000</v>
      </c>
      <c r="D132" s="257"/>
      <c r="E132" s="256"/>
    </row>
    <row r="133" spans="1:5" s="2" customFormat="1" ht="13.5" hidden="1" customHeight="1">
      <c r="A133" s="4"/>
      <c r="B133" s="7" t="s">
        <v>155</v>
      </c>
      <c r="C133" s="16"/>
      <c r="D133" s="257"/>
      <c r="E133" s="256"/>
    </row>
    <row r="134" spans="1:5" s="2" customFormat="1" ht="13.5" hidden="1" customHeight="1">
      <c r="A134" s="4"/>
      <c r="B134" s="3" t="s">
        <v>134</v>
      </c>
      <c r="C134" s="16"/>
      <c r="D134" s="257"/>
      <c r="E134" s="256"/>
    </row>
    <row r="135" spans="1:5" s="2" customFormat="1" ht="14.25" hidden="1" customHeight="1">
      <c r="A135" s="4"/>
      <c r="B135" s="4" t="s">
        <v>72</v>
      </c>
      <c r="C135" s="16"/>
      <c r="D135" s="257"/>
      <c r="E135" s="256"/>
    </row>
    <row r="136" spans="1:5" s="2" customFormat="1" ht="13.5" customHeight="1">
      <c r="A136" s="4"/>
      <c r="B136" s="7" t="s">
        <v>151</v>
      </c>
      <c r="C136" s="16">
        <f>C137</f>
        <v>1000</v>
      </c>
      <c r="D136" s="257"/>
      <c r="E136" s="256"/>
    </row>
    <row r="137" spans="1:5" s="2" customFormat="1" ht="14.25" customHeight="1">
      <c r="A137" s="4"/>
      <c r="B137" s="4" t="s">
        <v>72</v>
      </c>
      <c r="C137" s="16">
        <v>1000</v>
      </c>
      <c r="D137" s="257"/>
      <c r="E137" s="256"/>
    </row>
    <row r="138" spans="1:5" s="2" customFormat="1" ht="13.5" customHeight="1">
      <c r="A138" s="4"/>
      <c r="B138" s="7" t="s">
        <v>154</v>
      </c>
      <c r="C138" s="16"/>
      <c r="D138" s="255">
        <f>D139+D140+D143</f>
        <v>3000</v>
      </c>
      <c r="E138" s="256"/>
    </row>
    <row r="139" spans="1:5" s="2" customFormat="1" ht="14.25" customHeight="1">
      <c r="A139" s="4"/>
      <c r="B139" s="4" t="s">
        <v>134</v>
      </c>
      <c r="C139" s="16"/>
      <c r="D139" s="255">
        <v>700</v>
      </c>
      <c r="E139" s="256"/>
    </row>
    <row r="140" spans="1:5" s="2" customFormat="1" ht="14.25" customHeight="1">
      <c r="A140" s="4"/>
      <c r="B140" s="4" t="s">
        <v>72</v>
      </c>
      <c r="C140" s="16"/>
      <c r="D140" s="255">
        <v>2300</v>
      </c>
      <c r="E140" s="256"/>
    </row>
    <row r="141" spans="1:5" s="2" customFormat="1" ht="13.5" customHeight="1">
      <c r="A141" s="4"/>
      <c r="B141" s="7" t="s">
        <v>184</v>
      </c>
      <c r="C141" s="16"/>
      <c r="D141" s="255">
        <f>D142</f>
        <v>13000</v>
      </c>
      <c r="E141" s="256"/>
    </row>
    <row r="142" spans="1:5" s="2" customFormat="1" ht="14.25" customHeight="1">
      <c r="A142" s="4"/>
      <c r="B142" s="4" t="s">
        <v>72</v>
      </c>
      <c r="C142" s="16"/>
      <c r="D142" s="255">
        <v>13000</v>
      </c>
      <c r="E142" s="256"/>
    </row>
    <row r="143" spans="1:5" s="2" customFormat="1" ht="12.75" customHeight="1">
      <c r="A143" s="14">
        <v>80104</v>
      </c>
      <c r="B143" s="5" t="s">
        <v>156</v>
      </c>
      <c r="C143" s="16">
        <f>C146+C144</f>
        <v>81000</v>
      </c>
      <c r="D143" s="257"/>
      <c r="E143" s="256"/>
    </row>
    <row r="144" spans="1:5" s="2" customFormat="1" ht="13.5" customHeight="1">
      <c r="A144" s="4"/>
      <c r="B144" s="7" t="s">
        <v>48</v>
      </c>
      <c r="C144" s="16">
        <f>C145</f>
        <v>33400</v>
      </c>
      <c r="D144" s="257"/>
      <c r="E144" s="256"/>
    </row>
    <row r="145" spans="1:5" s="2" customFormat="1" ht="13.5" customHeight="1">
      <c r="A145" s="4"/>
      <c r="B145" s="3" t="s">
        <v>52</v>
      </c>
      <c r="C145" s="16">
        <f>7000+12000+10000+4400</f>
        <v>33400</v>
      </c>
      <c r="D145" s="257"/>
      <c r="E145" s="256"/>
    </row>
    <row r="146" spans="1:5" s="2" customFormat="1" ht="13.5" customHeight="1">
      <c r="A146" s="4"/>
      <c r="B146" s="7" t="s">
        <v>184</v>
      </c>
      <c r="C146" s="16">
        <f>C147+C148</f>
        <v>47600</v>
      </c>
      <c r="D146" s="257"/>
      <c r="E146" s="256"/>
    </row>
    <row r="147" spans="1:5" s="2" customFormat="1" ht="14.25" customHeight="1">
      <c r="A147" s="4"/>
      <c r="B147" s="4" t="s">
        <v>72</v>
      </c>
      <c r="C147" s="16">
        <f>3000+37600</f>
        <v>40600</v>
      </c>
      <c r="D147" s="257"/>
      <c r="E147" s="256"/>
    </row>
    <row r="148" spans="1:5" s="2" customFormat="1" ht="14.25" customHeight="1">
      <c r="A148" s="4"/>
      <c r="B148" s="4" t="s">
        <v>51</v>
      </c>
      <c r="C148" s="16">
        <v>7000</v>
      </c>
      <c r="D148" s="257"/>
      <c r="E148" s="256"/>
    </row>
    <row r="149" spans="1:5" s="2" customFormat="1" ht="15" customHeight="1">
      <c r="A149" s="14">
        <v>80148</v>
      </c>
      <c r="B149" s="5" t="s">
        <v>157</v>
      </c>
      <c r="C149" s="16">
        <f>C150+C156</f>
        <v>6800</v>
      </c>
      <c r="D149" s="309">
        <f>D150</f>
        <v>24600</v>
      </c>
      <c r="E149" s="310"/>
    </row>
    <row r="150" spans="1:5" s="2" customFormat="1" ht="13.5" customHeight="1">
      <c r="A150" s="4"/>
      <c r="B150" s="7" t="s">
        <v>154</v>
      </c>
      <c r="C150" s="16"/>
      <c r="D150" s="255">
        <f>D151</f>
        <v>24600</v>
      </c>
      <c r="E150" s="256"/>
    </row>
    <row r="151" spans="1:5" s="2" customFormat="1" ht="14.25" customHeight="1">
      <c r="A151" s="4"/>
      <c r="B151" s="3" t="s">
        <v>72</v>
      </c>
      <c r="C151" s="16"/>
      <c r="D151" s="255">
        <f>12400+12200</f>
        <v>24600</v>
      </c>
      <c r="E151" s="256"/>
    </row>
    <row r="152" spans="1:5" s="2" customFormat="1" ht="31.5" hidden="1" customHeight="1">
      <c r="A152" s="14">
        <v>80149</v>
      </c>
      <c r="B152" s="5" t="s">
        <v>158</v>
      </c>
      <c r="C152" s="16">
        <f>C153</f>
        <v>2200</v>
      </c>
      <c r="D152" s="257"/>
      <c r="E152" s="256"/>
    </row>
    <row r="153" spans="1:5" s="2" customFormat="1" ht="13.5" hidden="1" customHeight="1">
      <c r="A153" s="4"/>
      <c r="B153" s="7" t="s">
        <v>155</v>
      </c>
      <c r="C153" s="16">
        <f>C154</f>
        <v>2200</v>
      </c>
      <c r="D153" s="257"/>
      <c r="E153" s="256"/>
    </row>
    <row r="154" spans="1:5" s="12" customFormat="1" ht="13.5" hidden="1" customHeight="1">
      <c r="A154" s="8"/>
      <c r="B154" s="8" t="s">
        <v>134</v>
      </c>
      <c r="C154" s="17">
        <v>2200</v>
      </c>
      <c r="D154" s="257"/>
      <c r="E154" s="256"/>
    </row>
    <row r="155" spans="1:5" s="2" customFormat="1" ht="14.25" hidden="1" customHeight="1">
      <c r="A155" s="4"/>
      <c r="B155" s="4" t="s">
        <v>51</v>
      </c>
      <c r="C155" s="16"/>
      <c r="D155" s="257"/>
      <c r="E155" s="256"/>
    </row>
    <row r="156" spans="1:5" s="2" customFormat="1" ht="13.5" customHeight="1">
      <c r="A156" s="4"/>
      <c r="B156" s="7" t="s">
        <v>184</v>
      </c>
      <c r="C156" s="16">
        <f>C157</f>
        <v>6800</v>
      </c>
      <c r="D156" s="257"/>
      <c r="E156" s="256"/>
    </row>
    <row r="157" spans="1:5" s="2" customFormat="1" ht="14.25" customHeight="1">
      <c r="A157" s="4"/>
      <c r="B157" s="4" t="s">
        <v>72</v>
      </c>
      <c r="C157" s="16">
        <v>6800</v>
      </c>
      <c r="D157" s="257"/>
      <c r="E157" s="256"/>
    </row>
    <row r="158" spans="1:5" s="2" customFormat="1" ht="26.25" customHeight="1">
      <c r="A158" s="14">
        <v>80149</v>
      </c>
      <c r="B158" s="5" t="s">
        <v>185</v>
      </c>
      <c r="C158" s="6">
        <f>C159</f>
        <v>1600</v>
      </c>
      <c r="D158" s="257"/>
      <c r="E158" s="256"/>
    </row>
    <row r="159" spans="1:5" s="2" customFormat="1" ht="13.5" customHeight="1">
      <c r="A159" s="4"/>
      <c r="B159" s="7" t="s">
        <v>155</v>
      </c>
      <c r="C159" s="16">
        <f>C160</f>
        <v>1600</v>
      </c>
      <c r="D159" s="257"/>
      <c r="E159" s="256"/>
    </row>
    <row r="160" spans="1:5" s="12" customFormat="1" ht="14.25" customHeight="1">
      <c r="A160" s="8"/>
      <c r="B160" s="8" t="s">
        <v>72</v>
      </c>
      <c r="C160" s="17">
        <v>1600</v>
      </c>
      <c r="D160" s="257"/>
      <c r="E160" s="256"/>
    </row>
    <row r="161" spans="1:5" s="2" customFormat="1" ht="26.25" customHeight="1">
      <c r="A161" s="14">
        <v>80150</v>
      </c>
      <c r="B161" s="5" t="s">
        <v>159</v>
      </c>
      <c r="C161" s="6">
        <f>C162+C164</f>
        <v>82200</v>
      </c>
      <c r="D161" s="257"/>
      <c r="E161" s="256"/>
    </row>
    <row r="162" spans="1:5" s="2" customFormat="1" ht="13.5" customHeight="1">
      <c r="A162" s="4"/>
      <c r="B162" s="7" t="s">
        <v>150</v>
      </c>
      <c r="C162" s="16">
        <f>C163</f>
        <v>7000</v>
      </c>
      <c r="D162" s="257"/>
      <c r="E162" s="256"/>
    </row>
    <row r="163" spans="1:5" s="12" customFormat="1" ht="14.25" customHeight="1">
      <c r="A163" s="8"/>
      <c r="B163" s="8" t="s">
        <v>72</v>
      </c>
      <c r="C163" s="17">
        <f>4000+3000</f>
        <v>7000</v>
      </c>
      <c r="D163" s="257"/>
      <c r="E163" s="256"/>
    </row>
    <row r="164" spans="1:5" s="2" customFormat="1" ht="13.5" customHeight="1">
      <c r="A164" s="4"/>
      <c r="B164" s="7" t="s">
        <v>149</v>
      </c>
      <c r="C164" s="16">
        <f>C165</f>
        <v>75200</v>
      </c>
      <c r="D164" s="257"/>
      <c r="E164" s="256"/>
    </row>
    <row r="165" spans="1:5" s="12" customFormat="1" ht="14.25" customHeight="1">
      <c r="A165" s="8"/>
      <c r="B165" s="8" t="s">
        <v>72</v>
      </c>
      <c r="C165" s="17">
        <f>24000+51200</f>
        <v>75200</v>
      </c>
      <c r="D165" s="257"/>
      <c r="E165" s="256"/>
    </row>
    <row r="166" spans="1:5" s="141" customFormat="1" ht="13.5" customHeight="1">
      <c r="A166" s="75">
        <v>852</v>
      </c>
      <c r="B166" s="76" t="s">
        <v>4</v>
      </c>
      <c r="C166" s="77"/>
      <c r="D166" s="236">
        <f>D170+D167</f>
        <v>120000</v>
      </c>
      <c r="E166" s="237"/>
    </row>
    <row r="167" spans="1:5" s="12" customFormat="1" ht="13.5" customHeight="1">
      <c r="A167" s="9" t="s">
        <v>180</v>
      </c>
      <c r="B167" s="11" t="s">
        <v>216</v>
      </c>
      <c r="C167" s="1"/>
      <c r="D167" s="238">
        <f>D169</f>
        <v>20000</v>
      </c>
      <c r="E167" s="239"/>
    </row>
    <row r="168" spans="1:5" s="12" customFormat="1" ht="13.5" customHeight="1">
      <c r="A168" s="10"/>
      <c r="B168" s="13" t="s">
        <v>165</v>
      </c>
      <c r="C168" s="1"/>
      <c r="D168" s="238"/>
      <c r="E168" s="239"/>
    </row>
    <row r="169" spans="1:5" s="12" customFormat="1" ht="13.5" customHeight="1">
      <c r="A169" s="10"/>
      <c r="B169" s="8" t="s">
        <v>51</v>
      </c>
      <c r="C169" s="1"/>
      <c r="D169" s="238">
        <v>20000</v>
      </c>
      <c r="E169" s="239"/>
    </row>
    <row r="170" spans="1:5" s="12" customFormat="1" ht="13.5" customHeight="1">
      <c r="A170" s="9" t="s">
        <v>142</v>
      </c>
      <c r="B170" s="11" t="s">
        <v>143</v>
      </c>
      <c r="C170" s="1"/>
      <c r="D170" s="238">
        <f>D172</f>
        <v>100000</v>
      </c>
      <c r="E170" s="239"/>
    </row>
    <row r="171" spans="1:5" s="12" customFormat="1" ht="13.5" customHeight="1">
      <c r="A171" s="10"/>
      <c r="B171" s="13" t="s">
        <v>165</v>
      </c>
      <c r="C171" s="1"/>
      <c r="D171" s="238"/>
      <c r="E171" s="239"/>
    </row>
    <row r="172" spans="1:5" s="12" customFormat="1" ht="13.5" customHeight="1">
      <c r="A172" s="10"/>
      <c r="B172" s="8" t="s">
        <v>72</v>
      </c>
      <c r="C172" s="1"/>
      <c r="D172" s="238">
        <v>100000</v>
      </c>
      <c r="E172" s="239"/>
    </row>
    <row r="173" spans="1:5" s="141" customFormat="1" ht="15.75" customHeight="1">
      <c r="A173" s="75" t="s">
        <v>169</v>
      </c>
      <c r="B173" s="76" t="s">
        <v>173</v>
      </c>
      <c r="C173" s="77">
        <f>C174</f>
        <v>27900</v>
      </c>
      <c r="D173" s="236">
        <f>D180</f>
        <v>4400</v>
      </c>
      <c r="E173" s="237"/>
    </row>
    <row r="174" spans="1:5" s="12" customFormat="1" ht="15.75" customHeight="1">
      <c r="A174" s="9" t="s">
        <v>170</v>
      </c>
      <c r="B174" s="11" t="s">
        <v>171</v>
      </c>
      <c r="C174" s="1">
        <f>C176+C177</f>
        <v>27900</v>
      </c>
      <c r="D174" s="238"/>
      <c r="E174" s="239"/>
    </row>
    <row r="175" spans="1:5" s="12" customFormat="1" ht="13.5" customHeight="1">
      <c r="A175" s="10"/>
      <c r="B175" s="13" t="s">
        <v>172</v>
      </c>
      <c r="C175" s="1"/>
      <c r="D175" s="238"/>
      <c r="E175" s="239"/>
    </row>
    <row r="176" spans="1:5" s="12" customFormat="1" ht="13.5" customHeight="1">
      <c r="A176" s="10"/>
      <c r="B176" s="8" t="s">
        <v>72</v>
      </c>
      <c r="C176" s="1">
        <v>15500</v>
      </c>
      <c r="D176" s="238"/>
      <c r="E176" s="239"/>
    </row>
    <row r="177" spans="1:6" s="12" customFormat="1" ht="13.5" customHeight="1">
      <c r="A177" s="10"/>
      <c r="B177" s="13" t="s">
        <v>174</v>
      </c>
      <c r="C177" s="1">
        <f>C178+C179</f>
        <v>12400</v>
      </c>
      <c r="D177" s="238"/>
      <c r="E177" s="239"/>
    </row>
    <row r="178" spans="1:6" s="12" customFormat="1" ht="13.5" customHeight="1">
      <c r="A178" s="10"/>
      <c r="B178" s="8" t="s">
        <v>134</v>
      </c>
      <c r="C178" s="1">
        <v>660</v>
      </c>
      <c r="D178" s="142"/>
      <c r="E178" s="143"/>
    </row>
    <row r="179" spans="1:6" s="12" customFormat="1" ht="13.5" customHeight="1">
      <c r="A179" s="10"/>
      <c r="B179" s="8" t="s">
        <v>72</v>
      </c>
      <c r="C179" s="1">
        <f>11500+240</f>
        <v>11740</v>
      </c>
      <c r="D179" s="238"/>
      <c r="E179" s="239"/>
    </row>
    <row r="180" spans="1:6" s="2" customFormat="1" ht="12">
      <c r="A180" s="4"/>
      <c r="B180" s="7" t="s">
        <v>150</v>
      </c>
      <c r="C180" s="16"/>
      <c r="D180" s="255">
        <f>D181+D182+D183</f>
        <v>4400</v>
      </c>
      <c r="E180" s="256"/>
    </row>
    <row r="181" spans="1:6" s="12" customFormat="1" ht="13.5" customHeight="1">
      <c r="A181" s="10"/>
      <c r="B181" s="8" t="s">
        <v>134</v>
      </c>
      <c r="C181" s="1"/>
      <c r="D181" s="255">
        <v>1000</v>
      </c>
      <c r="E181" s="256"/>
    </row>
    <row r="182" spans="1:6" s="2" customFormat="1" ht="12">
      <c r="A182" s="4"/>
      <c r="B182" s="4" t="s">
        <v>72</v>
      </c>
      <c r="C182" s="16"/>
      <c r="D182" s="255">
        <v>1400</v>
      </c>
      <c r="E182" s="256"/>
    </row>
    <row r="183" spans="1:6" s="12" customFormat="1" ht="13.5" customHeight="1">
      <c r="A183" s="10"/>
      <c r="B183" s="8" t="s">
        <v>51</v>
      </c>
      <c r="C183" s="1"/>
      <c r="D183" s="255">
        <v>2000</v>
      </c>
      <c r="E183" s="256"/>
    </row>
    <row r="184" spans="1:6" s="141" customFormat="1" ht="15.75" customHeight="1">
      <c r="A184" s="75" t="s">
        <v>160</v>
      </c>
      <c r="B184" s="76" t="s">
        <v>162</v>
      </c>
      <c r="C184" s="77">
        <f>C185+C228+C232</f>
        <v>22400</v>
      </c>
      <c r="D184" s="236">
        <f>D185+D228+D232</f>
        <v>14700</v>
      </c>
      <c r="E184" s="237"/>
    </row>
    <row r="185" spans="1:6" s="12" customFormat="1" ht="15.75" customHeight="1">
      <c r="A185" s="9" t="s">
        <v>167</v>
      </c>
      <c r="B185" s="11" t="s">
        <v>168</v>
      </c>
      <c r="C185" s="1">
        <f>C187</f>
        <v>1700</v>
      </c>
      <c r="D185" s="238"/>
      <c r="E185" s="239"/>
    </row>
    <row r="186" spans="1:6" s="12" customFormat="1" ht="17.100000000000001" customHeight="1">
      <c r="A186" s="10"/>
      <c r="B186" s="13" t="s">
        <v>166</v>
      </c>
      <c r="C186" s="1"/>
      <c r="D186" s="238"/>
      <c r="E186" s="239"/>
    </row>
    <row r="187" spans="1:6" s="12" customFormat="1" ht="13.5" customHeight="1">
      <c r="A187" s="10"/>
      <c r="B187" s="8" t="s">
        <v>72</v>
      </c>
      <c r="C187" s="1">
        <v>1700</v>
      </c>
      <c r="D187" s="238"/>
      <c r="E187" s="239"/>
    </row>
    <row r="188" spans="1:6" s="95" customFormat="1" ht="13.5" hidden="1" customHeight="1">
      <c r="A188" s="80">
        <v>900</v>
      </c>
      <c r="B188" s="81" t="s">
        <v>41</v>
      </c>
      <c r="C188" s="77">
        <f>C208</f>
        <v>220000</v>
      </c>
      <c r="D188" s="291"/>
      <c r="E188" s="292"/>
    </row>
    <row r="189" spans="1:6" s="78" customFormat="1" ht="13.5" hidden="1" customHeight="1">
      <c r="A189" s="107">
        <v>90001</v>
      </c>
      <c r="B189" s="108" t="s">
        <v>63</v>
      </c>
      <c r="C189" s="1">
        <f>C190</f>
        <v>1166859.43</v>
      </c>
      <c r="D189" s="238"/>
      <c r="E189" s="248"/>
    </row>
    <row r="190" spans="1:6" s="78" customFormat="1" ht="13.5" hidden="1" customHeight="1">
      <c r="A190" s="109"/>
      <c r="B190" s="110" t="s">
        <v>62</v>
      </c>
      <c r="C190" s="1">
        <v>1166859.43</v>
      </c>
      <c r="D190" s="238"/>
      <c r="E190" s="248"/>
      <c r="F190" s="111" t="e">
        <f>C190-#REF!-C288</f>
        <v>#REF!</v>
      </c>
    </row>
    <row r="191" spans="1:6" s="78" customFormat="1" ht="13.5" hidden="1" customHeight="1">
      <c r="A191" s="107">
        <v>90005</v>
      </c>
      <c r="B191" s="108" t="s">
        <v>43</v>
      </c>
      <c r="C191" s="1"/>
      <c r="D191" s="238"/>
      <c r="E191" s="248"/>
    </row>
    <row r="192" spans="1:6" s="78" customFormat="1" ht="13.5" hidden="1" customHeight="1">
      <c r="A192" s="109"/>
      <c r="B192" s="110" t="s">
        <v>44</v>
      </c>
      <c r="C192" s="1"/>
      <c r="D192" s="238"/>
      <c r="E192" s="248"/>
    </row>
    <row r="193" spans="1:6" s="78" customFormat="1" ht="13.5" hidden="1" customHeight="1">
      <c r="A193" s="109"/>
      <c r="B193" s="110" t="s">
        <v>45</v>
      </c>
      <c r="C193" s="1"/>
      <c r="D193" s="238"/>
      <c r="E193" s="248"/>
    </row>
    <row r="194" spans="1:6" s="78" customFormat="1" ht="13.5" hidden="1" customHeight="1">
      <c r="A194" s="107">
        <v>90002</v>
      </c>
      <c r="B194" s="108" t="s">
        <v>91</v>
      </c>
      <c r="C194" s="1">
        <f>C196</f>
        <v>310000</v>
      </c>
      <c r="D194" s="238"/>
      <c r="E194" s="248"/>
    </row>
    <row r="195" spans="1:6" s="78" customFormat="1" ht="13.5" hidden="1" customHeight="1">
      <c r="A195" s="109"/>
      <c r="B195" s="112" t="s">
        <v>48</v>
      </c>
      <c r="C195" s="1"/>
      <c r="D195" s="238"/>
      <c r="E195" s="248"/>
    </row>
    <row r="196" spans="1:6" s="78" customFormat="1" ht="13.5" hidden="1" customHeight="1">
      <c r="A196" s="109"/>
      <c r="B196" s="3" t="s">
        <v>51</v>
      </c>
      <c r="C196" s="1">
        <v>310000</v>
      </c>
      <c r="D196" s="238"/>
      <c r="E196" s="248"/>
    </row>
    <row r="197" spans="1:6" s="78" customFormat="1" ht="13.5" hidden="1" customHeight="1">
      <c r="A197" s="107">
        <v>90003</v>
      </c>
      <c r="B197" s="108" t="s">
        <v>78</v>
      </c>
      <c r="C197" s="1"/>
      <c r="D197" s="238"/>
      <c r="E197" s="248"/>
    </row>
    <row r="198" spans="1:6" s="78" customFormat="1" ht="13.5" hidden="1" customHeight="1">
      <c r="A198" s="109"/>
      <c r="B198" s="112" t="s">
        <v>48</v>
      </c>
      <c r="C198" s="1"/>
      <c r="D198" s="238"/>
      <c r="E198" s="248"/>
    </row>
    <row r="199" spans="1:6" s="78" customFormat="1" ht="13.5" hidden="1" customHeight="1">
      <c r="A199" s="109"/>
      <c r="B199" s="3" t="s">
        <v>51</v>
      </c>
      <c r="C199" s="1"/>
      <c r="D199" s="238"/>
      <c r="E199" s="248"/>
    </row>
    <row r="200" spans="1:6" s="78" customFormat="1" ht="13.5" hidden="1" customHeight="1">
      <c r="A200" s="107">
        <v>90004</v>
      </c>
      <c r="B200" s="108" t="s">
        <v>79</v>
      </c>
      <c r="C200" s="1"/>
      <c r="D200" s="238"/>
      <c r="E200" s="248"/>
    </row>
    <row r="201" spans="1:6" s="78" customFormat="1" ht="13.5" hidden="1" customHeight="1">
      <c r="A201" s="109"/>
      <c r="B201" s="112" t="s">
        <v>48</v>
      </c>
      <c r="C201" s="1"/>
      <c r="D201" s="238"/>
      <c r="E201" s="248"/>
    </row>
    <row r="202" spans="1:6" s="78" customFormat="1" ht="13.5" hidden="1" customHeight="1">
      <c r="A202" s="109"/>
      <c r="B202" s="3" t="s">
        <v>51</v>
      </c>
      <c r="C202" s="1"/>
      <c r="D202" s="238"/>
      <c r="E202" s="248"/>
    </row>
    <row r="203" spans="1:6" s="78" customFormat="1" ht="13.5" hidden="1" customHeight="1">
      <c r="A203" s="107">
        <v>90001</v>
      </c>
      <c r="B203" s="108" t="s">
        <v>63</v>
      </c>
      <c r="C203" s="1">
        <f>C204</f>
        <v>1166859.43</v>
      </c>
      <c r="D203" s="238">
        <f>D204+D205</f>
        <v>1495106.5</v>
      </c>
      <c r="E203" s="248"/>
    </row>
    <row r="204" spans="1:6" s="78" customFormat="1" ht="13.5" hidden="1" customHeight="1">
      <c r="A204" s="109"/>
      <c r="B204" s="110" t="s">
        <v>62</v>
      </c>
      <c r="C204" s="1">
        <v>1166859.43</v>
      </c>
      <c r="D204" s="238"/>
      <c r="E204" s="248"/>
      <c r="F204" s="111">
        <f>C204-C55-C287</f>
        <v>1166859.43</v>
      </c>
    </row>
    <row r="205" spans="1:6" s="78" customFormat="1" ht="13.5" hidden="1" customHeight="1">
      <c r="A205" s="107">
        <v>90005</v>
      </c>
      <c r="B205" s="108" t="s">
        <v>43</v>
      </c>
      <c r="C205" s="1"/>
      <c r="D205" s="238">
        <f>D206+D207</f>
        <v>1495106.5</v>
      </c>
      <c r="E205" s="248"/>
    </row>
    <row r="206" spans="1:6" s="78" customFormat="1" ht="13.5" hidden="1" customHeight="1">
      <c r="A206" s="109"/>
      <c r="B206" s="110" t="s">
        <v>44</v>
      </c>
      <c r="C206" s="1"/>
      <c r="D206" s="238">
        <v>1165106.5</v>
      </c>
      <c r="E206" s="248"/>
    </row>
    <row r="207" spans="1:6" s="78" customFormat="1" ht="13.5" hidden="1" customHeight="1">
      <c r="A207" s="109"/>
      <c r="B207" s="110" t="s">
        <v>45</v>
      </c>
      <c r="C207" s="1"/>
      <c r="D207" s="238">
        <v>330000</v>
      </c>
      <c r="E207" s="248"/>
    </row>
    <row r="208" spans="1:6" s="78" customFormat="1" ht="13.5" hidden="1" customHeight="1">
      <c r="A208" s="107">
        <v>90002</v>
      </c>
      <c r="B208" s="108" t="s">
        <v>91</v>
      </c>
      <c r="C208" s="1">
        <f>C210</f>
        <v>220000</v>
      </c>
      <c r="D208" s="238"/>
      <c r="E208" s="248"/>
    </row>
    <row r="209" spans="1:9" s="78" customFormat="1" ht="13.5" hidden="1" customHeight="1">
      <c r="A209" s="109"/>
      <c r="B209" s="112" t="s">
        <v>48</v>
      </c>
      <c r="C209" s="1"/>
      <c r="D209" s="238"/>
      <c r="E209" s="248"/>
    </row>
    <row r="210" spans="1:9" s="78" customFormat="1" ht="13.5" hidden="1" customHeight="1">
      <c r="A210" s="109"/>
      <c r="B210" s="3" t="s">
        <v>51</v>
      </c>
      <c r="C210" s="1">
        <v>220000</v>
      </c>
      <c r="D210" s="238"/>
      <c r="E210" s="248"/>
    </row>
    <row r="211" spans="1:9" s="145" customFormat="1" ht="13.5" hidden="1" customHeight="1">
      <c r="A211" s="144">
        <v>90026</v>
      </c>
      <c r="B211" s="5" t="s">
        <v>85</v>
      </c>
      <c r="C211" s="6">
        <f>C213</f>
        <v>15058</v>
      </c>
      <c r="D211" s="304"/>
      <c r="E211" s="305"/>
    </row>
    <row r="212" spans="1:9" s="69" customFormat="1" ht="13.5" hidden="1" customHeight="1">
      <c r="A212" s="146"/>
      <c r="B212" s="7" t="s">
        <v>48</v>
      </c>
      <c r="C212" s="16">
        <f>C213</f>
        <v>15058</v>
      </c>
      <c r="D212" s="304"/>
      <c r="E212" s="305"/>
    </row>
    <row r="213" spans="1:9" s="69" customFormat="1" ht="13.5" hidden="1" customHeight="1">
      <c r="A213" s="146"/>
      <c r="B213" s="4" t="s">
        <v>51</v>
      </c>
      <c r="C213" s="16">
        <v>15058</v>
      </c>
      <c r="D213" s="304"/>
      <c r="E213" s="305"/>
    </row>
    <row r="214" spans="1:9" s="95" customFormat="1" ht="13.5" hidden="1" customHeight="1">
      <c r="A214" s="80">
        <v>921</v>
      </c>
      <c r="B214" s="81" t="s">
        <v>30</v>
      </c>
      <c r="C214" s="77"/>
      <c r="D214" s="327"/>
      <c r="E214" s="328"/>
    </row>
    <row r="215" spans="1:9" s="78" customFormat="1" ht="13.5" hidden="1" customHeight="1">
      <c r="A215" s="107">
        <v>92109</v>
      </c>
      <c r="B215" s="108" t="s">
        <v>50</v>
      </c>
      <c r="C215" s="1"/>
      <c r="D215" s="238"/>
      <c r="E215" s="248"/>
    </row>
    <row r="216" spans="1:9" s="78" customFormat="1" ht="12" hidden="1">
      <c r="A216" s="109"/>
      <c r="B216" s="3" t="s">
        <v>82</v>
      </c>
      <c r="C216" s="1"/>
      <c r="D216" s="238"/>
      <c r="E216" s="248"/>
    </row>
    <row r="217" spans="1:9" s="95" customFormat="1" ht="13.5" hidden="1" customHeight="1">
      <c r="A217" s="80">
        <v>926</v>
      </c>
      <c r="B217" s="81" t="s">
        <v>34</v>
      </c>
      <c r="C217" s="77">
        <f>C218</f>
        <v>289631</v>
      </c>
      <c r="D217" s="291">
        <f>D218</f>
        <v>141549.68</v>
      </c>
      <c r="E217" s="248"/>
    </row>
    <row r="218" spans="1:9" s="78" customFormat="1" ht="13.5" hidden="1" customHeight="1">
      <c r="A218" s="107">
        <v>92601</v>
      </c>
      <c r="B218" s="108" t="s">
        <v>33</v>
      </c>
      <c r="C218" s="1">
        <f>C219</f>
        <v>289631</v>
      </c>
      <c r="D218" s="238">
        <f>D219</f>
        <v>141549.68</v>
      </c>
      <c r="E218" s="248"/>
    </row>
    <row r="219" spans="1:9" s="86" customFormat="1" ht="13.5" hidden="1" customHeight="1">
      <c r="A219" s="114"/>
      <c r="B219" s="147" t="s">
        <v>121</v>
      </c>
      <c r="C219" s="83">
        <f>260000+29631</f>
        <v>289631</v>
      </c>
      <c r="D219" s="244">
        <v>141549.68</v>
      </c>
      <c r="E219" s="270"/>
      <c r="I219" s="148"/>
    </row>
    <row r="220" spans="1:9" s="86" customFormat="1" ht="13.5" hidden="1" customHeight="1">
      <c r="A220" s="114"/>
      <c r="B220" s="147" t="s">
        <v>95</v>
      </c>
      <c r="C220" s="83">
        <v>187393.81</v>
      </c>
      <c r="D220" s="244"/>
      <c r="E220" s="270"/>
    </row>
    <row r="221" spans="1:9" s="86" customFormat="1" ht="13.5" hidden="1" customHeight="1">
      <c r="A221" s="114"/>
      <c r="B221" s="147" t="s">
        <v>94</v>
      </c>
      <c r="C221" s="83"/>
      <c r="D221" s="244">
        <v>187393.81</v>
      </c>
      <c r="E221" s="270"/>
    </row>
    <row r="222" spans="1:9" s="86" customFormat="1" ht="13.5" hidden="1" customHeight="1">
      <c r="A222" s="109"/>
      <c r="B222" s="3" t="s">
        <v>81</v>
      </c>
      <c r="C222" s="1"/>
      <c r="D222" s="142"/>
      <c r="E222" s="149"/>
    </row>
    <row r="223" spans="1:9" s="86" customFormat="1" ht="13.5" hidden="1" customHeight="1">
      <c r="A223" s="109"/>
      <c r="B223" s="3" t="s">
        <v>73</v>
      </c>
      <c r="C223" s="1">
        <f>20000+16992.62</f>
        <v>36992.619999999995</v>
      </c>
      <c r="D223" s="238"/>
      <c r="E223" s="248"/>
    </row>
    <row r="224" spans="1:9" s="86" customFormat="1" ht="13.5" hidden="1" customHeight="1">
      <c r="A224" s="109"/>
      <c r="B224" s="3" t="s">
        <v>70</v>
      </c>
      <c r="C224" s="1">
        <v>37000</v>
      </c>
      <c r="D224" s="238"/>
      <c r="E224" s="248"/>
    </row>
    <row r="225" spans="1:11" s="86" customFormat="1" ht="13.5" hidden="1" customHeight="1">
      <c r="A225" s="109"/>
      <c r="B225" s="3" t="s">
        <v>71</v>
      </c>
      <c r="C225" s="1">
        <v>37000</v>
      </c>
      <c r="D225" s="238"/>
      <c r="E225" s="248"/>
    </row>
    <row r="226" spans="1:11" s="97" customFormat="1" ht="13.5" hidden="1" customHeight="1">
      <c r="A226" s="9">
        <v>92605</v>
      </c>
      <c r="B226" s="11" t="s">
        <v>83</v>
      </c>
      <c r="C226" s="1"/>
      <c r="D226" s="238">
        <f>D227</f>
        <v>43000</v>
      </c>
      <c r="E226" s="239"/>
    </row>
    <row r="227" spans="1:11" s="15" customFormat="1" ht="13.5" hidden="1" customHeight="1">
      <c r="A227" s="150"/>
      <c r="B227" s="151" t="s">
        <v>82</v>
      </c>
      <c r="C227" s="152"/>
      <c r="D227" s="279">
        <v>43000</v>
      </c>
      <c r="E227" s="280"/>
    </row>
    <row r="228" spans="1:11" s="15" customFormat="1" ht="13.5" customHeight="1">
      <c r="A228" s="9" t="s">
        <v>182</v>
      </c>
      <c r="B228" s="11" t="s">
        <v>215</v>
      </c>
      <c r="C228" s="16">
        <f>C229</f>
        <v>700</v>
      </c>
      <c r="D228" s="38">
        <f>D229</f>
        <v>14700</v>
      </c>
      <c r="E228" s="39"/>
    </row>
    <row r="229" spans="1:11" s="2" customFormat="1" ht="13.5" customHeight="1">
      <c r="A229" s="4"/>
      <c r="B229" s="7" t="s">
        <v>183</v>
      </c>
      <c r="C229" s="16">
        <f>C230</f>
        <v>700</v>
      </c>
      <c r="D229" s="285">
        <f>D231</f>
        <v>14700</v>
      </c>
      <c r="E229" s="274"/>
    </row>
    <row r="230" spans="1:11" s="2" customFormat="1" ht="14.25" customHeight="1">
      <c r="A230" s="4"/>
      <c r="B230" s="4" t="s">
        <v>72</v>
      </c>
      <c r="C230" s="16">
        <v>700</v>
      </c>
      <c r="D230" s="255"/>
      <c r="E230" s="256"/>
    </row>
    <row r="231" spans="1:11" s="2" customFormat="1" ht="14.25" customHeight="1">
      <c r="A231" s="4"/>
      <c r="B231" s="4" t="s">
        <v>51</v>
      </c>
      <c r="C231" s="16"/>
      <c r="D231" s="255">
        <v>14700</v>
      </c>
      <c r="E231" s="256"/>
    </row>
    <row r="232" spans="1:11" s="12" customFormat="1" ht="15.75" customHeight="1">
      <c r="A232" s="9" t="s">
        <v>181</v>
      </c>
      <c r="B232" s="11" t="s">
        <v>214</v>
      </c>
      <c r="C232" s="1">
        <f>C234</f>
        <v>20000</v>
      </c>
      <c r="D232" s="238"/>
      <c r="E232" s="239"/>
    </row>
    <row r="233" spans="1:11" s="12" customFormat="1" ht="17.100000000000001" customHeight="1">
      <c r="A233" s="10"/>
      <c r="B233" s="13" t="s">
        <v>166</v>
      </c>
      <c r="C233" s="1"/>
      <c r="D233" s="238"/>
      <c r="E233" s="239"/>
    </row>
    <row r="234" spans="1:11" s="12" customFormat="1" ht="13.5" customHeight="1">
      <c r="A234" s="10"/>
      <c r="B234" s="8" t="s">
        <v>51</v>
      </c>
      <c r="C234" s="1">
        <v>20000</v>
      </c>
      <c r="D234" s="238"/>
      <c r="E234" s="239"/>
    </row>
    <row r="235" spans="1:11" s="12" customFormat="1" ht="15.75" customHeight="1">
      <c r="A235" s="10"/>
      <c r="B235" s="76" t="s">
        <v>13</v>
      </c>
      <c r="C235" s="77">
        <f>C63+C88+C95+C98+C101+C166+C173+C184</f>
        <v>898200</v>
      </c>
      <c r="D235" s="296">
        <f>D63+D76+D80+D84+D88+D98+D101+D166+D173+D184</f>
        <v>766600</v>
      </c>
      <c r="E235" s="297"/>
      <c r="F235" s="100">
        <f>C235-D235</f>
        <v>131600</v>
      </c>
      <c r="G235" s="100">
        <f>-1324289.26+C45-F235</f>
        <v>-1324289.26</v>
      </c>
      <c r="H235" s="100">
        <f>C235-D235</f>
        <v>131600</v>
      </c>
      <c r="I235" s="100">
        <f>C235-D235</f>
        <v>131600</v>
      </c>
      <c r="J235" s="100"/>
    </row>
    <row r="236" spans="1:11" s="50" customFormat="1" ht="16.5" customHeight="1">
      <c r="A236" s="233"/>
      <c r="B236" s="234"/>
      <c r="C236" s="235"/>
      <c r="D236" s="90" t="s">
        <v>106</v>
      </c>
      <c r="K236" s="66"/>
    </row>
    <row r="237" spans="1:11" s="50" customFormat="1" ht="15.75" customHeight="1">
      <c r="A237" s="286" t="s">
        <v>208</v>
      </c>
      <c r="B237" s="287"/>
      <c r="C237" s="287"/>
      <c r="D237" s="90"/>
      <c r="H237" s="66"/>
    </row>
    <row r="238" spans="1:11" s="156" customFormat="1" ht="21" customHeight="1">
      <c r="A238" s="153" t="s">
        <v>15</v>
      </c>
      <c r="B238" s="154" t="s">
        <v>16</v>
      </c>
      <c r="C238" s="155" t="s">
        <v>17</v>
      </c>
      <c r="D238" s="342" t="s">
        <v>56</v>
      </c>
      <c r="E238" s="325"/>
    </row>
    <row r="239" spans="1:11" s="44" customFormat="1" ht="22.5" hidden="1" customHeight="1">
      <c r="A239" s="288" t="s">
        <v>32</v>
      </c>
      <c r="B239" s="289"/>
      <c r="C239" s="45"/>
      <c r="D239" s="343"/>
      <c r="E239" s="344"/>
    </row>
    <row r="240" spans="1:11" s="50" customFormat="1" ht="25.5" hidden="1" customHeight="1">
      <c r="A240" s="47" t="s">
        <v>20</v>
      </c>
      <c r="B240" s="48" t="s">
        <v>21</v>
      </c>
      <c r="C240" s="49">
        <v>14000</v>
      </c>
      <c r="D240" s="157"/>
      <c r="E240" s="158"/>
    </row>
    <row r="241" spans="1:12" s="50" customFormat="1" ht="45.75" hidden="1" customHeight="1">
      <c r="A241" s="51" t="s">
        <v>22</v>
      </c>
      <c r="B241" s="48" t="s">
        <v>23</v>
      </c>
      <c r="C241" s="52">
        <v>37500</v>
      </c>
      <c r="D241" s="157"/>
      <c r="E241" s="158"/>
    </row>
    <row r="242" spans="1:12" s="55" customFormat="1" ht="48" hidden="1" customHeight="1">
      <c r="A242" s="53" t="s">
        <v>24</v>
      </c>
      <c r="B242" s="54" t="s">
        <v>25</v>
      </c>
      <c r="C242" s="52">
        <v>265158.43</v>
      </c>
      <c r="D242" s="157"/>
      <c r="E242" s="158"/>
    </row>
    <row r="243" spans="1:12" s="56" customFormat="1" ht="17.25" hidden="1" customHeight="1">
      <c r="A243" s="288" t="s">
        <v>26</v>
      </c>
      <c r="B243" s="289"/>
      <c r="C243" s="45">
        <f>C244</f>
        <v>0</v>
      </c>
      <c r="D243" s="46" t="s">
        <v>18</v>
      </c>
    </row>
    <row r="244" spans="1:12" s="59" customFormat="1" ht="29.25" hidden="1" customHeight="1">
      <c r="A244" s="57" t="s">
        <v>209</v>
      </c>
      <c r="B244" s="58" t="s">
        <v>210</v>
      </c>
      <c r="C244" s="49"/>
      <c r="D244" s="159">
        <v>146370</v>
      </c>
    </row>
    <row r="245" spans="1:12" s="44" customFormat="1" ht="22.5" customHeight="1">
      <c r="A245" s="277" t="s">
        <v>19</v>
      </c>
      <c r="B245" s="278"/>
      <c r="C245" s="160">
        <f>C250+C251</f>
        <v>5000</v>
      </c>
      <c r="D245" s="345"/>
      <c r="E245" s="259"/>
    </row>
    <row r="246" spans="1:12" s="50" customFormat="1" ht="25.5" hidden="1" customHeight="1">
      <c r="A246" s="47" t="s">
        <v>20</v>
      </c>
      <c r="B246" s="48" t="s">
        <v>21</v>
      </c>
      <c r="C246" s="49">
        <v>14000</v>
      </c>
      <c r="D246" s="290"/>
      <c r="E246" s="259"/>
    </row>
    <row r="247" spans="1:12" s="50" customFormat="1" ht="45.75" hidden="1" customHeight="1">
      <c r="A247" s="51" t="s">
        <v>22</v>
      </c>
      <c r="B247" s="48" t="s">
        <v>23</v>
      </c>
      <c r="C247" s="52">
        <v>37500</v>
      </c>
      <c r="D247" s="290"/>
      <c r="E247" s="259"/>
    </row>
    <row r="248" spans="1:12" s="55" customFormat="1" ht="48" hidden="1" customHeight="1">
      <c r="A248" s="53" t="s">
        <v>24</v>
      </c>
      <c r="B248" s="54" t="s">
        <v>25</v>
      </c>
      <c r="C248" s="52">
        <v>265158.43</v>
      </c>
      <c r="D248" s="290"/>
      <c r="E248" s="259"/>
    </row>
    <row r="249" spans="1:12" s="56" customFormat="1" ht="17.25" hidden="1" customHeight="1">
      <c r="A249" s="288" t="s">
        <v>26</v>
      </c>
      <c r="B249" s="289"/>
      <c r="C249" s="45">
        <f>C250</f>
        <v>2500</v>
      </c>
      <c r="D249" s="290"/>
      <c r="E249" s="259"/>
    </row>
    <row r="250" spans="1:12" s="63" customFormat="1" ht="26.25" customHeight="1">
      <c r="A250" s="60" t="s">
        <v>211</v>
      </c>
      <c r="B250" s="61" t="s">
        <v>212</v>
      </c>
      <c r="C250" s="62">
        <v>2500</v>
      </c>
      <c r="D250" s="290"/>
      <c r="E250" s="259"/>
    </row>
    <row r="251" spans="1:12" s="63" customFormat="1" ht="26.25" customHeight="1">
      <c r="A251" s="60" t="s">
        <v>211</v>
      </c>
      <c r="B251" s="61" t="s">
        <v>213</v>
      </c>
      <c r="C251" s="62">
        <v>2500</v>
      </c>
      <c r="D251" s="290"/>
      <c r="E251" s="259"/>
    </row>
    <row r="252" spans="1:12" s="50" customFormat="1" ht="16.5" customHeight="1">
      <c r="A252" s="51"/>
      <c r="B252" s="64" t="s">
        <v>27</v>
      </c>
      <c r="C252" s="65">
        <f>C245</f>
        <v>5000</v>
      </c>
      <c r="D252" s="290"/>
      <c r="E252" s="259"/>
      <c r="L252" s="67"/>
    </row>
    <row r="253" spans="1:12" s="50" customFormat="1" ht="15.75" hidden="1" customHeight="1">
      <c r="A253" s="286" t="s">
        <v>107</v>
      </c>
      <c r="B253" s="306"/>
      <c r="C253" s="306"/>
      <c r="I253" s="66"/>
    </row>
    <row r="254" spans="1:12" s="44" customFormat="1" ht="21" hidden="1" customHeight="1">
      <c r="A254" s="161" t="s">
        <v>15</v>
      </c>
      <c r="B254" s="162" t="s">
        <v>16</v>
      </c>
      <c r="C254" s="163" t="s">
        <v>17</v>
      </c>
      <c r="D254" s="284" t="s">
        <v>18</v>
      </c>
      <c r="E254" s="276"/>
    </row>
    <row r="255" spans="1:12" s="44" customFormat="1" ht="18.75" hidden="1" customHeight="1">
      <c r="A255" s="277" t="s">
        <v>32</v>
      </c>
      <c r="B255" s="278"/>
      <c r="C255" s="164"/>
      <c r="D255" s="275">
        <f>D256</f>
        <v>80000</v>
      </c>
      <c r="E255" s="276"/>
    </row>
    <row r="256" spans="1:12" s="168" customFormat="1" ht="21" hidden="1" customHeight="1">
      <c r="A256" s="165" t="s">
        <v>77</v>
      </c>
      <c r="B256" s="166" t="s">
        <v>60</v>
      </c>
      <c r="C256" s="167"/>
      <c r="D256" s="281">
        <v>80000</v>
      </c>
      <c r="E256" s="282"/>
    </row>
    <row r="257" spans="1:13" s="168" customFormat="1" ht="42" hidden="1" customHeight="1">
      <c r="A257" s="165" t="s">
        <v>22</v>
      </c>
      <c r="B257" s="166" t="s">
        <v>76</v>
      </c>
      <c r="C257" s="169">
        <v>10000</v>
      </c>
      <c r="D257" s="281"/>
      <c r="E257" s="282"/>
    </row>
    <row r="258" spans="1:13" s="55" customFormat="1" ht="48" hidden="1" customHeight="1">
      <c r="A258" s="170" t="s">
        <v>24</v>
      </c>
      <c r="B258" s="171" t="s">
        <v>25</v>
      </c>
      <c r="C258" s="172">
        <v>265158.43</v>
      </c>
      <c r="D258" s="275"/>
      <c r="E258" s="276"/>
    </row>
    <row r="259" spans="1:13" s="56" customFormat="1" ht="17.25" hidden="1" customHeight="1">
      <c r="A259" s="277" t="s">
        <v>26</v>
      </c>
      <c r="B259" s="278"/>
      <c r="C259" s="164"/>
      <c r="D259" s="275">
        <f>D260</f>
        <v>43000</v>
      </c>
      <c r="E259" s="276"/>
    </row>
    <row r="260" spans="1:13" s="174" customFormat="1" ht="21" hidden="1" customHeight="1">
      <c r="A260" s="173" t="s">
        <v>109</v>
      </c>
      <c r="B260" s="166" t="s">
        <v>86</v>
      </c>
      <c r="C260" s="169"/>
      <c r="D260" s="281">
        <v>43000</v>
      </c>
      <c r="E260" s="283"/>
    </row>
    <row r="261" spans="1:13" s="44" customFormat="1" ht="22.5" hidden="1" customHeight="1">
      <c r="A261" s="277" t="s">
        <v>19</v>
      </c>
      <c r="B261" s="278"/>
      <c r="C261" s="164">
        <f>C266</f>
        <v>21980.43</v>
      </c>
      <c r="D261" s="275"/>
      <c r="E261" s="276"/>
    </row>
    <row r="262" spans="1:13" s="50" customFormat="1" ht="25.5" hidden="1" customHeight="1">
      <c r="A262" s="170" t="s">
        <v>20</v>
      </c>
      <c r="B262" s="171" t="s">
        <v>21</v>
      </c>
      <c r="C262" s="175">
        <v>14000</v>
      </c>
      <c r="D262" s="275" t="s">
        <v>18</v>
      </c>
      <c r="E262" s="276"/>
    </row>
    <row r="263" spans="1:13" s="50" customFormat="1" ht="45.75" hidden="1" customHeight="1">
      <c r="A263" s="170" t="s">
        <v>22</v>
      </c>
      <c r="B263" s="171" t="s">
        <v>23</v>
      </c>
      <c r="C263" s="172">
        <v>37500</v>
      </c>
      <c r="D263" s="275" t="s">
        <v>18</v>
      </c>
      <c r="E263" s="276"/>
    </row>
    <row r="264" spans="1:13" s="55" customFormat="1" ht="48" hidden="1" customHeight="1">
      <c r="A264" s="170" t="s">
        <v>24</v>
      </c>
      <c r="B264" s="171" t="s">
        <v>25</v>
      </c>
      <c r="C264" s="172">
        <v>265158.43</v>
      </c>
      <c r="D264" s="275" t="s">
        <v>18</v>
      </c>
      <c r="E264" s="276"/>
    </row>
    <row r="265" spans="1:13" s="56" customFormat="1" ht="17.25" hidden="1" customHeight="1">
      <c r="A265" s="277" t="s">
        <v>26</v>
      </c>
      <c r="B265" s="278"/>
      <c r="C265" s="164">
        <f>C266</f>
        <v>21980.43</v>
      </c>
      <c r="D265" s="275" t="s">
        <v>18</v>
      </c>
      <c r="E265" s="276"/>
    </row>
    <row r="266" spans="1:13" s="59" customFormat="1" ht="47.25" hidden="1" customHeight="1">
      <c r="A266" s="176" t="s">
        <v>28</v>
      </c>
      <c r="B266" s="177" t="s">
        <v>29</v>
      </c>
      <c r="C266" s="175">
        <v>21980.43</v>
      </c>
      <c r="D266" s="275"/>
      <c r="E266" s="276"/>
    </row>
    <row r="267" spans="1:13" s="50" customFormat="1" ht="22.5" hidden="1" customHeight="1">
      <c r="A267" s="170"/>
      <c r="B267" s="178" t="s">
        <v>27</v>
      </c>
      <c r="C267" s="179"/>
      <c r="D267" s="275">
        <f>D260+D255</f>
        <v>123000</v>
      </c>
      <c r="E267" s="276"/>
      <c r="F267" s="66"/>
      <c r="M267" s="67"/>
    </row>
    <row r="268" spans="1:13" s="2" customFormat="1" ht="33.75" hidden="1" customHeight="1">
      <c r="A268" s="105" t="s">
        <v>6</v>
      </c>
    </row>
    <row r="269" spans="1:13" s="78" customFormat="1" ht="14.1" hidden="1" customHeight="1">
      <c r="A269" s="180"/>
      <c r="C269" s="307" t="s">
        <v>39</v>
      </c>
      <c r="D269" s="308"/>
      <c r="E269" s="308"/>
    </row>
    <row r="270" spans="1:13" s="106" customFormat="1" ht="12" hidden="1" customHeight="1">
      <c r="A270" s="9"/>
      <c r="B270" s="322" t="s">
        <v>57</v>
      </c>
      <c r="C270" s="322" t="s">
        <v>55</v>
      </c>
      <c r="D270" s="324" t="s">
        <v>56</v>
      </c>
      <c r="E270" s="325"/>
    </row>
    <row r="271" spans="1:13" s="106" customFormat="1" ht="12" hidden="1" customHeight="1">
      <c r="A271" s="9" t="s">
        <v>59</v>
      </c>
      <c r="B271" s="323"/>
      <c r="C271" s="323"/>
      <c r="D271" s="326"/>
      <c r="E271" s="261"/>
    </row>
    <row r="272" spans="1:13" s="78" customFormat="1" ht="39" hidden="1" customHeight="1">
      <c r="A272" s="80">
        <v>903</v>
      </c>
      <c r="B272" s="3" t="s">
        <v>219</v>
      </c>
      <c r="C272" s="181">
        <f>C273</f>
        <v>1798183.8</v>
      </c>
      <c r="D272" s="314"/>
      <c r="E272" s="263"/>
    </row>
    <row r="273" spans="1:5" s="78" customFormat="1" ht="36.75" hidden="1" customHeight="1">
      <c r="A273" s="109"/>
      <c r="B273" s="110" t="s">
        <v>9</v>
      </c>
      <c r="C273" s="182">
        <v>1798183.8</v>
      </c>
      <c r="D273" s="311"/>
      <c r="E273" s="263"/>
    </row>
    <row r="274" spans="1:5" s="78" customFormat="1" ht="30" hidden="1" customHeight="1">
      <c r="A274" s="75">
        <v>952</v>
      </c>
      <c r="B274" s="81" t="s">
        <v>14</v>
      </c>
      <c r="C274" s="181"/>
      <c r="D274" s="314" t="str">
        <f>D277</f>
        <v>1 798 183,80</v>
      </c>
      <c r="E274" s="263"/>
    </row>
    <row r="275" spans="1:5" s="78" customFormat="1" ht="21" hidden="1" customHeight="1">
      <c r="A275" s="109"/>
      <c r="B275" s="110" t="s">
        <v>11</v>
      </c>
      <c r="C275" s="182"/>
      <c r="D275" s="329"/>
      <c r="E275" s="263"/>
    </row>
    <row r="276" spans="1:5" s="78" customFormat="1" ht="7.5" hidden="1" customHeight="1">
      <c r="A276" s="109"/>
      <c r="B276" s="110" t="s">
        <v>12</v>
      </c>
      <c r="C276" s="182"/>
      <c r="D276" s="311"/>
      <c r="E276" s="263"/>
    </row>
    <row r="277" spans="1:5" s="78" customFormat="1" ht="36" hidden="1" customHeight="1">
      <c r="A277" s="109"/>
      <c r="B277" s="79" t="s">
        <v>8</v>
      </c>
      <c r="C277" s="182"/>
      <c r="D277" s="311" t="s">
        <v>7</v>
      </c>
      <c r="E277" s="263"/>
    </row>
    <row r="278" spans="1:5" s="78" customFormat="1" ht="19.5" hidden="1" customHeight="1">
      <c r="A278" s="109"/>
      <c r="B278" s="81" t="s">
        <v>13</v>
      </c>
      <c r="C278" s="183">
        <f>C272</f>
        <v>1798183.8</v>
      </c>
      <c r="D278" s="330" t="str">
        <f>D274</f>
        <v>1 798 183,80</v>
      </c>
      <c r="E278" s="325"/>
    </row>
    <row r="279" spans="1:5" s="69" customFormat="1" ht="20.25" hidden="1" customHeight="1">
      <c r="A279" s="68"/>
      <c r="C279" s="318" t="s">
        <v>39</v>
      </c>
      <c r="D279" s="319"/>
      <c r="E279" s="319"/>
    </row>
    <row r="280" spans="1:5" s="69" customFormat="1" ht="15" hidden="1" customHeight="1">
      <c r="A280" s="68" t="s">
        <v>64</v>
      </c>
    </row>
    <row r="281" spans="1:5" s="185" customFormat="1" ht="12" hidden="1" customHeight="1">
      <c r="A281" s="184"/>
      <c r="B281" s="298" t="s">
        <v>57</v>
      </c>
      <c r="C281" s="298" t="s">
        <v>55</v>
      </c>
      <c r="D281" s="300" t="s">
        <v>56</v>
      </c>
      <c r="E281" s="301"/>
    </row>
    <row r="282" spans="1:5" s="185" customFormat="1" ht="12" hidden="1" customHeight="1">
      <c r="A282" s="184" t="s">
        <v>59</v>
      </c>
      <c r="B282" s="299"/>
      <c r="C282" s="299"/>
      <c r="D282" s="302"/>
      <c r="E282" s="303"/>
    </row>
    <row r="283" spans="1:5" ht="39" hidden="1" customHeight="1">
      <c r="A283" s="186">
        <v>903</v>
      </c>
      <c r="B283" s="33" t="s">
        <v>220</v>
      </c>
      <c r="C283" s="187"/>
      <c r="D283" s="315"/>
      <c r="E283" s="316"/>
    </row>
    <row r="284" spans="1:5" ht="36.75" hidden="1" customHeight="1">
      <c r="A284" s="188"/>
      <c r="B284" s="189" t="s">
        <v>9</v>
      </c>
      <c r="C284" s="190"/>
      <c r="D284" s="317"/>
      <c r="E284" s="316"/>
    </row>
    <row r="285" spans="1:5" ht="27" hidden="1" customHeight="1">
      <c r="A285" s="191">
        <v>952</v>
      </c>
      <c r="B285" s="192" t="s">
        <v>14</v>
      </c>
      <c r="C285" s="187">
        <f>C288</f>
        <v>772669.58</v>
      </c>
      <c r="D285" s="315"/>
      <c r="E285" s="316"/>
    </row>
    <row r="286" spans="1:5" ht="21" hidden="1" customHeight="1">
      <c r="A286" s="188"/>
      <c r="B286" s="115" t="s">
        <v>11</v>
      </c>
      <c r="C286" s="182"/>
      <c r="D286" s="329"/>
      <c r="E286" s="263"/>
    </row>
    <row r="287" spans="1:5" ht="7.5" hidden="1" customHeight="1">
      <c r="A287" s="188"/>
      <c r="B287" s="115" t="s">
        <v>12</v>
      </c>
      <c r="C287" s="182"/>
      <c r="D287" s="311"/>
      <c r="E287" s="263"/>
    </row>
    <row r="288" spans="1:5" s="86" customFormat="1" ht="36.75" hidden="1" customHeight="1">
      <c r="A288" s="114"/>
      <c r="B288" s="82" t="s">
        <v>65</v>
      </c>
      <c r="C288" s="193">
        <v>772669.58</v>
      </c>
      <c r="D288" s="312"/>
      <c r="E288" s="313"/>
    </row>
    <row r="289" spans="1:12" ht="12" hidden="1" customHeight="1">
      <c r="A289" s="188"/>
      <c r="B289" s="192" t="s">
        <v>13</v>
      </c>
      <c r="C289" s="181">
        <f>C285</f>
        <v>772669.58</v>
      </c>
      <c r="D289" s="314"/>
      <c r="E289" s="263"/>
      <c r="F289" s="194">
        <f>F45+C289</f>
        <v>904269.58</v>
      </c>
      <c r="G289" s="194" t="e">
        <f>#REF!-F289</f>
        <v>#REF!</v>
      </c>
    </row>
    <row r="290" spans="1:12" s="168" customFormat="1" ht="18.75" customHeight="1">
      <c r="A290" s="195"/>
      <c r="B290" s="196"/>
      <c r="C290" s="197"/>
      <c r="D290" s="168" t="s">
        <v>39</v>
      </c>
      <c r="E290" s="198"/>
      <c r="L290" s="198"/>
    </row>
    <row r="291" spans="1:12" s="50" customFormat="1" ht="15" customHeight="1">
      <c r="A291" s="320" t="s">
        <v>96</v>
      </c>
      <c r="B291" s="321"/>
      <c r="C291" s="321"/>
      <c r="D291" s="199"/>
      <c r="H291" s="66"/>
    </row>
    <row r="292" spans="1:12" s="78" customFormat="1" ht="12">
      <c r="A292" s="200" t="s">
        <v>53</v>
      </c>
      <c r="B292" s="293" t="s">
        <v>97</v>
      </c>
      <c r="C292" s="293" t="s">
        <v>55</v>
      </c>
      <c r="D292" s="293" t="s">
        <v>98</v>
      </c>
    </row>
    <row r="293" spans="1:12" s="78" customFormat="1" ht="12">
      <c r="A293" s="200" t="s">
        <v>99</v>
      </c>
      <c r="B293" s="294"/>
      <c r="C293" s="294"/>
      <c r="D293" s="294"/>
    </row>
    <row r="294" spans="1:12" s="203" customFormat="1" ht="12">
      <c r="A294" s="161"/>
      <c r="B294" s="201" t="s">
        <v>100</v>
      </c>
      <c r="C294" s="202">
        <f>C297</f>
        <v>85000</v>
      </c>
      <c r="D294" s="202"/>
    </row>
    <row r="295" spans="1:12" s="78" customFormat="1" ht="22.5" customHeight="1">
      <c r="A295" s="204">
        <v>400</v>
      </c>
      <c r="B295" s="205" t="s">
        <v>101</v>
      </c>
      <c r="C295" s="206">
        <v>15000</v>
      </c>
      <c r="D295" s="206"/>
    </row>
    <row r="296" spans="1:12" s="78" customFormat="1" ht="12">
      <c r="A296" s="207">
        <v>900</v>
      </c>
      <c r="B296" s="208" t="s">
        <v>84</v>
      </c>
      <c r="C296" s="209">
        <v>70000</v>
      </c>
      <c r="D296" s="209"/>
    </row>
    <row r="297" spans="1:12" s="213" customFormat="1" ht="18" customHeight="1">
      <c r="A297" s="210"/>
      <c r="B297" s="211" t="s">
        <v>102</v>
      </c>
      <c r="C297" s="212">
        <f>C295+C296</f>
        <v>85000</v>
      </c>
      <c r="D297" s="212"/>
    </row>
    <row r="298" spans="1:12" s="78" customFormat="1" ht="13.5" customHeight="1">
      <c r="A298" s="207">
        <v>400</v>
      </c>
      <c r="B298" s="208" t="s">
        <v>101</v>
      </c>
      <c r="C298" s="209">
        <f>C299</f>
        <v>15000</v>
      </c>
      <c r="D298" s="209"/>
    </row>
    <row r="299" spans="1:12" s="119" customFormat="1" ht="12">
      <c r="A299" s="214">
        <v>40002</v>
      </c>
      <c r="B299" s="215" t="s">
        <v>103</v>
      </c>
      <c r="C299" s="216">
        <f>C301</f>
        <v>15000</v>
      </c>
      <c r="D299" s="216"/>
    </row>
    <row r="300" spans="1:12" s="78" customFormat="1" ht="12">
      <c r="A300" s="217"/>
      <c r="B300" s="218" t="s">
        <v>104</v>
      </c>
      <c r="C300" s="219">
        <v>0</v>
      </c>
      <c r="D300" s="219"/>
    </row>
    <row r="301" spans="1:12" s="78" customFormat="1" ht="12">
      <c r="A301" s="220"/>
      <c r="B301" s="221" t="s">
        <v>105</v>
      </c>
      <c r="C301" s="222">
        <v>15000</v>
      </c>
      <c r="D301" s="222"/>
    </row>
    <row r="302" spans="1:12" s="78" customFormat="1" ht="12">
      <c r="A302" s="207">
        <v>900</v>
      </c>
      <c r="B302" s="208" t="s">
        <v>84</v>
      </c>
      <c r="C302" s="206">
        <f>C303</f>
        <v>70000</v>
      </c>
      <c r="D302" s="206"/>
    </row>
    <row r="303" spans="1:12" s="119" customFormat="1" ht="12">
      <c r="A303" s="214">
        <v>90001</v>
      </c>
      <c r="B303" s="215" t="s">
        <v>63</v>
      </c>
      <c r="C303" s="216">
        <f>C305</f>
        <v>70000</v>
      </c>
      <c r="D303" s="216"/>
    </row>
    <row r="304" spans="1:12" s="78" customFormat="1" ht="12">
      <c r="A304" s="217"/>
      <c r="B304" s="218" t="s">
        <v>104</v>
      </c>
      <c r="C304" s="219">
        <v>0</v>
      </c>
      <c r="D304" s="219"/>
    </row>
    <row r="305" spans="1:4" s="78" customFormat="1" ht="12">
      <c r="A305" s="220"/>
      <c r="B305" s="221" t="s">
        <v>105</v>
      </c>
      <c r="C305" s="222">
        <v>70000</v>
      </c>
      <c r="D305" s="222"/>
    </row>
  </sheetData>
  <mergeCells count="279">
    <mergeCell ref="A243:B243"/>
    <mergeCell ref="A245:B245"/>
    <mergeCell ref="A249:B249"/>
    <mergeCell ref="D238:E239"/>
    <mergeCell ref="D245:E245"/>
    <mergeCell ref="D246:E246"/>
    <mergeCell ref="D247:E247"/>
    <mergeCell ref="D248:E248"/>
    <mergeCell ref="D249:E249"/>
    <mergeCell ref="D87:E87"/>
    <mergeCell ref="D37:E37"/>
    <mergeCell ref="D38:E38"/>
    <mergeCell ref="D76:E76"/>
    <mergeCell ref="D77:E77"/>
    <mergeCell ref="D78:E78"/>
    <mergeCell ref="D79:E79"/>
    <mergeCell ref="D80:E80"/>
    <mergeCell ref="D81:E81"/>
    <mergeCell ref="D82:E82"/>
    <mergeCell ref="D66:E66"/>
    <mergeCell ref="D64:E64"/>
    <mergeCell ref="D45:E45"/>
    <mergeCell ref="D74:E74"/>
    <mergeCell ref="D75:E75"/>
    <mergeCell ref="D69:E69"/>
    <mergeCell ref="D17:E17"/>
    <mergeCell ref="D27:E27"/>
    <mergeCell ref="D28:E28"/>
    <mergeCell ref="D18:E18"/>
    <mergeCell ref="D83:E83"/>
    <mergeCell ref="D84:E84"/>
    <mergeCell ref="D85:E85"/>
    <mergeCell ref="D86:E86"/>
    <mergeCell ref="B3:B4"/>
    <mergeCell ref="C3:C4"/>
    <mergeCell ref="D3:E4"/>
    <mergeCell ref="D5:E5"/>
    <mergeCell ref="D6:E6"/>
    <mergeCell ref="D16:E16"/>
    <mergeCell ref="D15:E15"/>
    <mergeCell ref="D8:E8"/>
    <mergeCell ref="D9:E9"/>
    <mergeCell ref="D7:E7"/>
    <mergeCell ref="D11:E11"/>
    <mergeCell ref="D12:E12"/>
    <mergeCell ref="D13:E13"/>
    <mergeCell ref="D14:E14"/>
    <mergeCell ref="D19:E19"/>
    <mergeCell ref="D24:E24"/>
    <mergeCell ref="D25:E25"/>
    <mergeCell ref="D20:E20"/>
    <mergeCell ref="D21:E21"/>
    <mergeCell ref="B270:B271"/>
    <mergeCell ref="C270:C271"/>
    <mergeCell ref="D270:E271"/>
    <mergeCell ref="D117:E117"/>
    <mergeCell ref="D118:E118"/>
    <mergeCell ref="D119:E119"/>
    <mergeCell ref="D120:E120"/>
    <mergeCell ref="D29:E29"/>
    <mergeCell ref="D23:E23"/>
    <mergeCell ref="D72:E72"/>
    <mergeCell ref="D73:E73"/>
    <mergeCell ref="D197:E197"/>
    <mergeCell ref="D198:E198"/>
    <mergeCell ref="D199:E199"/>
    <mergeCell ref="D63:E63"/>
    <mergeCell ref="D26:E26"/>
    <mergeCell ref="D30:E30"/>
    <mergeCell ref="D32:E32"/>
    <mergeCell ref="D31:E31"/>
    <mergeCell ref="D192:E192"/>
    <mergeCell ref="D193:E193"/>
    <mergeCell ref="A291:C291"/>
    <mergeCell ref="B292:B293"/>
    <mergeCell ref="B48:B49"/>
    <mergeCell ref="C48:C49"/>
    <mergeCell ref="D48:E49"/>
    <mergeCell ref="D214:E214"/>
    <mergeCell ref="D200:E200"/>
    <mergeCell ref="D201:E201"/>
    <mergeCell ref="D202:E202"/>
    <mergeCell ref="D213:E213"/>
    <mergeCell ref="D170:E170"/>
    <mergeCell ref="D171:E171"/>
    <mergeCell ref="D172:E172"/>
    <mergeCell ref="D196:E196"/>
    <mergeCell ref="D70:E70"/>
    <mergeCell ref="D65:E65"/>
    <mergeCell ref="D68:E68"/>
    <mergeCell ref="D71:E71"/>
    <mergeCell ref="D272:E272"/>
    <mergeCell ref="D273:E273"/>
    <mergeCell ref="D274:E274"/>
    <mergeCell ref="D275:E275"/>
    <mergeCell ref="D276:E276"/>
    <mergeCell ref="D277:E277"/>
    <mergeCell ref="D150:E150"/>
    <mergeCell ref="D151:E151"/>
    <mergeCell ref="D152:E152"/>
    <mergeCell ref="D153:E153"/>
    <mergeCell ref="D287:E287"/>
    <mergeCell ref="D288:E288"/>
    <mergeCell ref="D289:E289"/>
    <mergeCell ref="D283:E283"/>
    <mergeCell ref="D284:E284"/>
    <mergeCell ref="C279:E279"/>
    <mergeCell ref="D278:E278"/>
    <mergeCell ref="D285:E285"/>
    <mergeCell ref="D286:E286"/>
    <mergeCell ref="D252:E252"/>
    <mergeCell ref="A261:B261"/>
    <mergeCell ref="A265:B265"/>
    <mergeCell ref="C269:E269"/>
    <mergeCell ref="D225:E225"/>
    <mergeCell ref="D166:E166"/>
    <mergeCell ref="D190:E190"/>
    <mergeCell ref="D191:E191"/>
    <mergeCell ref="D132:E132"/>
    <mergeCell ref="D133:E133"/>
    <mergeCell ref="D134:E134"/>
    <mergeCell ref="D135:E135"/>
    <mergeCell ref="D143:E143"/>
    <mergeCell ref="D144:E144"/>
    <mergeCell ref="D145:E145"/>
    <mergeCell ref="D146:E146"/>
    <mergeCell ref="D149:E149"/>
    <mergeCell ref="D163:E163"/>
    <mergeCell ref="D164:E164"/>
    <mergeCell ref="D165:E165"/>
    <mergeCell ref="D147:E147"/>
    <mergeCell ref="D138:E138"/>
    <mergeCell ref="D139:E139"/>
    <mergeCell ref="D140:E140"/>
    <mergeCell ref="D187:E187"/>
    <mergeCell ref="D22:E22"/>
    <mergeCell ref="D42:E42"/>
    <mergeCell ref="D43:E43"/>
    <mergeCell ref="D44:E44"/>
    <mergeCell ref="D189:E189"/>
    <mergeCell ref="D261:E261"/>
    <mergeCell ref="D235:E235"/>
    <mergeCell ref="D203:E203"/>
    <mergeCell ref="D204:E204"/>
    <mergeCell ref="D205:E205"/>
    <mergeCell ref="D206:E206"/>
    <mergeCell ref="D207:E207"/>
    <mergeCell ref="D208:E208"/>
    <mergeCell ref="D209:E209"/>
    <mergeCell ref="D210:E210"/>
    <mergeCell ref="D217:E217"/>
    <mergeCell ref="D218:E218"/>
    <mergeCell ref="D219:E219"/>
    <mergeCell ref="D216:E216"/>
    <mergeCell ref="D194:E194"/>
    <mergeCell ref="D195:E195"/>
    <mergeCell ref="D50:E50"/>
    <mergeCell ref="D51:E51"/>
    <mergeCell ref="D52:E52"/>
    <mergeCell ref="A239:B239"/>
    <mergeCell ref="D231:E231"/>
    <mergeCell ref="D250:E250"/>
    <mergeCell ref="D251:E251"/>
    <mergeCell ref="D220:E220"/>
    <mergeCell ref="D188:E188"/>
    <mergeCell ref="C292:C293"/>
    <mergeCell ref="D292:D293"/>
    <mergeCell ref="D33:E33"/>
    <mergeCell ref="B281:B282"/>
    <mergeCell ref="C281:C282"/>
    <mergeCell ref="D281:E282"/>
    <mergeCell ref="D53:E53"/>
    <mergeCell ref="D54:E54"/>
    <mergeCell ref="D55:E55"/>
    <mergeCell ref="D56:E56"/>
    <mergeCell ref="D57:E57"/>
    <mergeCell ref="D58:E58"/>
    <mergeCell ref="D211:E211"/>
    <mergeCell ref="D212:E212"/>
    <mergeCell ref="D265:E265"/>
    <mergeCell ref="A253:C253"/>
    <mergeCell ref="D266:E266"/>
    <mergeCell ref="D267:E267"/>
    <mergeCell ref="D116:E116"/>
    <mergeCell ref="D130:E130"/>
    <mergeCell ref="D131:E131"/>
    <mergeCell ref="D223:E223"/>
    <mergeCell ref="D224:E224"/>
    <mergeCell ref="D264:E264"/>
    <mergeCell ref="A255:B255"/>
    <mergeCell ref="A259:B259"/>
    <mergeCell ref="D227:E227"/>
    <mergeCell ref="D258:E258"/>
    <mergeCell ref="D259:E259"/>
    <mergeCell ref="D262:E262"/>
    <mergeCell ref="D263:E263"/>
    <mergeCell ref="D255:E255"/>
    <mergeCell ref="D256:E256"/>
    <mergeCell ref="D257:E257"/>
    <mergeCell ref="D260:E260"/>
    <mergeCell ref="D254:E254"/>
    <mergeCell ref="D232:E232"/>
    <mergeCell ref="D233:E233"/>
    <mergeCell ref="D234:E234"/>
    <mergeCell ref="D229:E229"/>
    <mergeCell ref="D230:E230"/>
    <mergeCell ref="A237:C237"/>
    <mergeCell ref="D174:E174"/>
    <mergeCell ref="D175:E175"/>
    <mergeCell ref="D176:E176"/>
    <mergeCell ref="D177:E177"/>
    <mergeCell ref="D221:E221"/>
    <mergeCell ref="D226:E226"/>
    <mergeCell ref="D215:E215"/>
    <mergeCell ref="D89:E89"/>
    <mergeCell ref="D90:E90"/>
    <mergeCell ref="D91:E91"/>
    <mergeCell ref="D101:E101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79:E179"/>
    <mergeCell ref="D180:E180"/>
    <mergeCell ref="D182:E182"/>
    <mergeCell ref="D181:E181"/>
    <mergeCell ref="D183:E183"/>
    <mergeCell ref="D167:E167"/>
    <mergeCell ref="D34:E34"/>
    <mergeCell ref="D35:E35"/>
    <mergeCell ref="D36:E36"/>
    <mergeCell ref="D136:E136"/>
    <mergeCell ref="D137:E137"/>
    <mergeCell ref="D148:E148"/>
    <mergeCell ref="D39:E39"/>
    <mergeCell ref="D40:E40"/>
    <mergeCell ref="D41:E41"/>
    <mergeCell ref="D60:E60"/>
    <mergeCell ref="D61:E61"/>
    <mergeCell ref="D62:E62"/>
    <mergeCell ref="D59:E59"/>
    <mergeCell ref="D154:E154"/>
    <mergeCell ref="D155:E155"/>
    <mergeCell ref="D161:E161"/>
    <mergeCell ref="D162:E162"/>
    <mergeCell ref="D173:E173"/>
    <mergeCell ref="D184:E184"/>
    <mergeCell ref="D185:E185"/>
    <mergeCell ref="D186:E186"/>
    <mergeCell ref="D99:E99"/>
    <mergeCell ref="D100:E100"/>
    <mergeCell ref="D67:E67"/>
    <mergeCell ref="D92:E92"/>
    <mergeCell ref="D93:E93"/>
    <mergeCell ref="D94:E94"/>
    <mergeCell ref="D88:E88"/>
    <mergeCell ref="D98:E98"/>
    <mergeCell ref="D168:E168"/>
    <mergeCell ref="D169:E169"/>
    <mergeCell ref="D121:E121"/>
    <mergeCell ref="D122:E122"/>
    <mergeCell ref="D123:E123"/>
    <mergeCell ref="D124:E124"/>
    <mergeCell ref="D141:E141"/>
    <mergeCell ref="D142:E142"/>
    <mergeCell ref="D156:E156"/>
    <mergeCell ref="D157:E157"/>
    <mergeCell ref="D158:E158"/>
    <mergeCell ref="D159:E159"/>
    <mergeCell ref="D160:E16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1,2,4,5,6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K_Kulinska-Pluta</cp:lastModifiedBy>
  <cp:lastPrinted>2021-01-07T10:26:21Z</cp:lastPrinted>
  <dcterms:created xsi:type="dcterms:W3CDTF">2018-07-16T10:19:39Z</dcterms:created>
  <dcterms:modified xsi:type="dcterms:W3CDTF">2021-01-15T07:58:52Z</dcterms:modified>
</cp:coreProperties>
</file>